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Jeff/Box/Idle Smart/Website/Content/"/>
    </mc:Choice>
  </mc:AlternateContent>
  <xr:revisionPtr revIDLastSave="0" documentId="13_ncr:1_{C2BD162E-B99A-4E45-A34B-2ADBCD3BE581}" xr6:coauthVersionLast="46" xr6:coauthVersionMax="46" xr10:uidLastSave="{00000000-0000-0000-0000-000000000000}"/>
  <bookViews>
    <workbookView showSheetTabs="0" xWindow="-940" yWindow="-14860" windowWidth="27320" windowHeight="14860" tabRatio="639" xr2:uid="{00000000-000D-0000-FFFF-FFFF00000000}"/>
  </bookViews>
  <sheets>
    <sheet name="IdleSmart v. APU" sheetId="8" r:id="rId1"/>
    <sheet name="Sheet1" sheetId="10" r:id="rId2"/>
    <sheet name="Sheet2" sheetId="11" r:id="rId3"/>
    <sheet name="Sheet3" sheetId="12" r:id="rId4"/>
    <sheet name="Sheet4" sheetId="13" r:id="rId5"/>
    <sheet name="Sheet5" sheetId="14" r:id="rId6"/>
    <sheet name="Sheet6" sheetId="15" r:id="rId7"/>
    <sheet name="Sheet7" sheetId="16" r:id="rId8"/>
    <sheet name="Sheet8" sheetId="17" r:id="rId9"/>
    <sheet name="Sheet9" sheetId="18" r:id="rId10"/>
    <sheet name="IdleSmart" sheetId="7" r:id="rId11"/>
    <sheet name="APU (Diesel5)" sheetId="9" r:id="rId12"/>
  </sheets>
  <definedNames>
    <definedName name="_xlnm.Print_Area" localSheetId="0">'IdleSmart v. APU'!$A$1:$H$31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7" l="1"/>
  <c r="B12" i="7" s="1"/>
  <c r="E12" i="7"/>
  <c r="H9" i="7"/>
  <c r="H12" i="7" s="1"/>
  <c r="B18" i="7"/>
  <c r="G18" i="7" s="1"/>
  <c r="E18" i="7"/>
  <c r="B9" i="7"/>
  <c r="B15" i="7" s="1"/>
  <c r="H15" i="7"/>
  <c r="B21" i="7"/>
  <c r="E21" i="7"/>
  <c r="G30" i="7"/>
  <c r="E33" i="7"/>
  <c r="G36" i="7"/>
  <c r="E41" i="7"/>
  <c r="E9" i="9"/>
  <c r="B12" i="9" s="1"/>
  <c r="E12" i="9"/>
  <c r="H9" i="9"/>
  <c r="H12" i="9" s="1"/>
  <c r="B18" i="9"/>
  <c r="E18" i="9"/>
  <c r="B9" i="9"/>
  <c r="B15" i="9" s="1"/>
  <c r="H15" i="9"/>
  <c r="B21" i="9"/>
  <c r="G21" i="9" s="1"/>
  <c r="E21" i="9"/>
  <c r="E41" i="9"/>
  <c r="B30" i="9"/>
  <c r="C33" i="9"/>
  <c r="B33" i="9"/>
  <c r="E33" i="9" s="1"/>
  <c r="G36" i="9"/>
  <c r="C34" i="9"/>
  <c r="B34" i="9"/>
  <c r="E34" i="9" s="1"/>
  <c r="B25" i="8"/>
  <c r="D28" i="8"/>
  <c r="C28" i="8"/>
  <c r="W27" i="8"/>
  <c r="C15" i="9"/>
  <c r="C15" i="7"/>
  <c r="AE32" i="8"/>
  <c r="E15" i="9" l="1"/>
  <c r="E30" i="9" s="1"/>
  <c r="E15" i="7"/>
  <c r="E30" i="7" s="1"/>
  <c r="I30" i="7" s="1"/>
  <c r="K33" i="7" s="1"/>
  <c r="E28" i="8"/>
  <c r="AF30" i="8" s="1"/>
  <c r="AF31" i="8" s="1"/>
  <c r="AF32" i="8" s="1"/>
  <c r="G30" i="9"/>
  <c r="G18" i="9"/>
  <c r="K12" i="9"/>
  <c r="G21" i="7"/>
  <c r="K9" i="7"/>
  <c r="K15" i="7"/>
  <c r="K18" i="7" s="1"/>
  <c r="K15" i="9"/>
  <c r="K12" i="7"/>
  <c r="K9" i="9"/>
  <c r="I33" i="7" l="1"/>
  <c r="I30" i="9"/>
  <c r="I33" i="9" s="1"/>
  <c r="K18" i="9"/>
  <c r="K21" i="7"/>
  <c r="K24" i="7" s="1"/>
  <c r="K21" i="9"/>
  <c r="K36" i="7"/>
  <c r="I36" i="7"/>
  <c r="K33" i="9" l="1"/>
  <c r="K24" i="9"/>
  <c r="Z15" i="8" s="1"/>
  <c r="AE15" i="8" s="1"/>
  <c r="AE24" i="8" s="1"/>
  <c r="AA15" i="8"/>
  <c r="AF15" i="8" s="1"/>
  <c r="AF24" i="8" s="1"/>
  <c r="W16" i="8"/>
  <c r="W25" i="8" s="1"/>
  <c r="G41" i="7"/>
  <c r="K41" i="7" s="1"/>
  <c r="Y16" i="8"/>
  <c r="X16" i="8"/>
  <c r="AA24" i="8" l="1"/>
  <c r="Z24" i="8"/>
  <c r="K36" i="9"/>
  <c r="I36" i="9"/>
  <c r="W20" i="8"/>
  <c r="AA16" i="8"/>
  <c r="X25" i="8"/>
  <c r="Y25" i="8"/>
  <c r="AB16" i="8"/>
  <c r="AB25" i="8" s="1"/>
  <c r="Z16" i="8"/>
  <c r="D25" i="8" s="1"/>
  <c r="D27" i="8" s="1"/>
  <c r="Y20" i="8"/>
  <c r="X20" i="8"/>
  <c r="G41" i="9" l="1"/>
  <c r="K41" i="9" s="1"/>
  <c r="W15" i="8"/>
  <c r="Y15" i="8"/>
  <c r="X15" i="8"/>
  <c r="AA20" i="8"/>
  <c r="AC16" i="8"/>
  <c r="Z25" i="8"/>
  <c r="AB20" i="8"/>
  <c r="AA25" i="8"/>
  <c r="AD16" i="8"/>
  <c r="Z20" i="8"/>
  <c r="Y24" i="8" l="1"/>
  <c r="AD15" i="8"/>
  <c r="AD24" i="8" s="1"/>
  <c r="AB15" i="8"/>
  <c r="X19" i="8"/>
  <c r="W24" i="8"/>
  <c r="W19" i="8"/>
  <c r="Y19" i="8"/>
  <c r="AB19" i="8"/>
  <c r="Z19" i="8"/>
  <c r="AA19" i="8"/>
  <c r="C25" i="8"/>
  <c r="C27" i="8" s="1"/>
  <c r="X24" i="8"/>
  <c r="AC15" i="8"/>
  <c r="AC24" i="8" s="1"/>
  <c r="AD20" i="8"/>
  <c r="AC20" i="8"/>
  <c r="AE16" i="8"/>
  <c r="AE20" i="8" s="1"/>
  <c r="AD25" i="8"/>
  <c r="AG25" i="8"/>
  <c r="AC25" i="8"/>
  <c r="AD19" i="8" l="1"/>
  <c r="AG24" i="8"/>
  <c r="AG27" i="8" s="1"/>
  <c r="AG15" i="8"/>
  <c r="AC19" i="8"/>
  <c r="AF19" i="8"/>
  <c r="AB24" i="8"/>
  <c r="AH24" i="8" s="1"/>
  <c r="AE19" i="8"/>
  <c r="C30" i="8"/>
  <c r="E27" i="8"/>
  <c r="AG30" i="8" s="1"/>
  <c r="D30" i="8"/>
  <c r="AG19" i="8"/>
  <c r="AF16" i="8"/>
  <c r="AG16" i="8" s="1"/>
  <c r="AE25" i="8"/>
  <c r="X2" i="8" l="1"/>
  <c r="F27" i="8" s="1"/>
  <c r="X3" i="8"/>
  <c r="F28" i="8" s="1"/>
  <c r="AG31" i="8"/>
  <c r="AG32" i="8" s="1"/>
  <c r="AH30" i="8"/>
  <c r="AF25" i="8"/>
  <c r="AH25" i="8" s="1"/>
  <c r="AG20" i="8"/>
  <c r="AF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lgaines</author>
  </authors>
  <commentList>
    <comment ref="A3" authorId="0" shapeId="0" xr:uid="{00000000-0006-0000-0A00-000001000000}">
      <text>
        <r>
          <rPr>
            <b/>
            <sz val="8"/>
            <color indexed="81"/>
            <rFont val="Tahoma"/>
            <family val="2"/>
          </rPr>
          <t>lgaines:</t>
        </r>
        <r>
          <rPr>
            <sz val="8"/>
            <color indexed="81"/>
            <rFont val="Tahoma"/>
            <family val="2"/>
          </rPr>
          <t xml:space="preserve">
Your actual values may differ from the defaults.</t>
        </r>
      </text>
    </comment>
    <comment ref="E8" authorId="0" shapeId="0" xr:uid="{00000000-0006-0000-0A00-000002000000}">
      <text>
        <r>
          <rPr>
            <b/>
            <sz val="8"/>
            <color indexed="81"/>
            <rFont val="Tahoma"/>
            <family val="2"/>
          </rPr>
          <t>lgaines:</t>
        </r>
        <r>
          <rPr>
            <sz val="8"/>
            <color indexed="81"/>
            <rFont val="Tahoma"/>
            <family val="2"/>
          </rPr>
          <t xml:space="preserve">
IR= Idling Reduction</t>
        </r>
      </text>
    </comment>
    <comment ref="B11" authorId="0" shapeId="0" xr:uid="{00000000-0006-0000-0A00-000003000000}">
      <text>
        <r>
          <rPr>
            <b/>
            <sz val="8"/>
            <color indexed="81"/>
            <rFont val="Tahoma"/>
            <family val="2"/>
          </rPr>
          <t>lgaines:</t>
        </r>
        <r>
          <rPr>
            <sz val="8"/>
            <color indexed="81"/>
            <rFont val="Tahoma"/>
            <family val="2"/>
          </rPr>
          <t xml:space="preserve">
IR= Idling Reduction</t>
        </r>
      </text>
    </comment>
    <comment ref="K17" authorId="0" shapeId="0" xr:uid="{00000000-0006-0000-0A00-000004000000}">
      <text>
        <r>
          <rPr>
            <b/>
            <sz val="8"/>
            <color indexed="81"/>
            <rFont val="Tahoma"/>
            <family val="2"/>
          </rPr>
          <t>lgaines:</t>
        </r>
        <r>
          <rPr>
            <sz val="8"/>
            <color indexed="81"/>
            <rFont val="Tahoma"/>
            <family val="2"/>
          </rPr>
          <t xml:space="preserve">
TMC RP 1108 (3/95)</t>
        </r>
      </text>
    </comment>
    <comment ref="K20" authorId="0" shapeId="0" xr:uid="{00000000-0006-0000-0A00-000005000000}">
      <text>
        <r>
          <rPr>
            <b/>
            <sz val="8"/>
            <color indexed="81"/>
            <rFont val="Tahoma"/>
            <family val="2"/>
          </rPr>
          <t>lgaines:</t>
        </r>
        <r>
          <rPr>
            <sz val="8"/>
            <color indexed="81"/>
            <rFont val="Tahoma"/>
            <family val="2"/>
          </rPr>
          <t xml:space="preserve">
TMC RP1108 (3/95)</t>
        </r>
      </text>
    </comment>
    <comment ref="B29" authorId="0" shapeId="0" xr:uid="{00000000-0006-0000-0A00-000006000000}">
      <text>
        <r>
          <rPr>
            <b/>
            <sz val="8"/>
            <color indexed="81"/>
            <rFont val="Tahoma"/>
            <family val="2"/>
          </rPr>
          <t>lgaines:</t>
        </r>
        <r>
          <rPr>
            <sz val="8"/>
            <color indexed="81"/>
            <rFont val="Tahoma"/>
            <family val="2"/>
          </rPr>
          <t xml:space="preserve">
IR= idling reduction</t>
        </r>
      </text>
    </comment>
    <comment ref="I29" authorId="0" shapeId="0" xr:uid="{00000000-0006-0000-0A00-000007000000}">
      <text>
        <r>
          <rPr>
            <b/>
            <sz val="8"/>
            <color indexed="81"/>
            <rFont val="Tahoma"/>
            <family val="2"/>
          </rPr>
          <t>lgaines:</t>
        </r>
        <r>
          <rPr>
            <sz val="8"/>
            <color indexed="81"/>
            <rFont val="Tahoma"/>
            <family val="2"/>
          </rPr>
          <t xml:space="preserve">
IR= idling reduction</t>
        </r>
      </text>
    </comment>
    <comment ref="K32" authorId="0" shapeId="0" xr:uid="{00000000-0006-0000-0A00-000008000000}">
      <text>
        <r>
          <rPr>
            <b/>
            <sz val="8"/>
            <color indexed="81"/>
            <rFont val="Tahoma"/>
            <family val="2"/>
          </rPr>
          <t>lgaines:</t>
        </r>
        <r>
          <rPr>
            <sz val="8"/>
            <color indexed="81"/>
            <rFont val="Tahoma"/>
            <family val="2"/>
          </rPr>
          <t xml:space="preserve">
IR= idling reduction</t>
        </r>
      </text>
    </comment>
    <comment ref="B35" authorId="0" shapeId="0" xr:uid="{00000000-0006-0000-0A00-000009000000}">
      <text>
        <r>
          <rPr>
            <b/>
            <sz val="8"/>
            <color indexed="81"/>
            <rFont val="Tahoma"/>
            <family val="2"/>
          </rPr>
          <t>lgaines:</t>
        </r>
        <r>
          <rPr>
            <sz val="8"/>
            <color indexed="81"/>
            <rFont val="Tahoma"/>
            <family val="2"/>
          </rPr>
          <t xml:space="preserve">
Electrified Parking Space</t>
        </r>
      </text>
    </comment>
    <comment ref="E35" authorId="0" shapeId="0" xr:uid="{00000000-0006-0000-0A00-00000A000000}">
      <text>
        <r>
          <rPr>
            <b/>
            <sz val="8"/>
            <color indexed="81"/>
            <rFont val="Tahoma"/>
            <family val="2"/>
          </rPr>
          <t>lgaines:</t>
        </r>
        <r>
          <rPr>
            <sz val="8"/>
            <color indexed="81"/>
            <rFont val="Tahoma"/>
            <family val="2"/>
          </rPr>
          <t xml:space="preserve">
Electrified Parking Space</t>
        </r>
      </text>
    </comment>
    <comment ref="K35" authorId="0" shapeId="0" xr:uid="{00000000-0006-0000-0A00-00000B000000}">
      <text>
        <r>
          <rPr>
            <b/>
            <sz val="8"/>
            <color indexed="81"/>
            <rFont val="Tahoma"/>
            <family val="2"/>
          </rPr>
          <t>lgaines:</t>
        </r>
        <r>
          <rPr>
            <sz val="8"/>
            <color indexed="81"/>
            <rFont val="Tahoma"/>
            <family val="2"/>
          </rPr>
          <t xml:space="preserve">
IR= idling reduction</t>
        </r>
      </text>
    </comment>
    <comment ref="E40" authorId="0" shapeId="0" xr:uid="{00000000-0006-0000-0A00-00000C000000}">
      <text>
        <r>
          <rPr>
            <b/>
            <sz val="8"/>
            <color indexed="81"/>
            <rFont val="Tahoma"/>
            <family val="2"/>
          </rPr>
          <t>lgaines:</t>
        </r>
        <r>
          <rPr>
            <sz val="8"/>
            <color indexed="81"/>
            <rFont val="Tahoma"/>
            <family val="2"/>
          </rPr>
          <t xml:space="preserve">
IR= idling reduction</t>
        </r>
      </text>
    </comment>
    <comment ref="C45" authorId="0" shapeId="0" xr:uid="{00000000-0006-0000-0A00-00000D000000}">
      <text>
        <r>
          <rPr>
            <b/>
            <sz val="8"/>
            <color indexed="81"/>
            <rFont val="Tahoma"/>
            <family val="2"/>
          </rPr>
          <t>lgaines:</t>
        </r>
        <r>
          <rPr>
            <sz val="8"/>
            <color indexed="81"/>
            <rFont val="Tahoma"/>
            <family val="2"/>
          </rPr>
          <t xml:space="preserve">
AC= air conditioner</t>
        </r>
      </text>
    </comment>
    <comment ref="B51" authorId="0" shapeId="0" xr:uid="{00000000-0006-0000-0A00-00000E000000}">
      <text>
        <r>
          <rPr>
            <b/>
            <sz val="8"/>
            <color indexed="81"/>
            <rFont val="Tahoma"/>
            <family val="2"/>
          </rPr>
          <t>lgaines:</t>
        </r>
        <r>
          <rPr>
            <sz val="8"/>
            <color indexed="81"/>
            <rFont val="Tahoma"/>
            <family val="2"/>
          </rPr>
          <t xml:space="preserve">
TMC RP1108 (3/95) and Lutsey, et al, SAE 2004-01-1479 (10/04)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lgaines</author>
  </authors>
  <commentList>
    <comment ref="A3" authorId="0" shapeId="0" xr:uid="{00000000-0006-0000-0B00-000001000000}">
      <text>
        <r>
          <rPr>
            <b/>
            <sz val="8"/>
            <color indexed="81"/>
            <rFont val="Tahoma"/>
            <family val="2"/>
          </rPr>
          <t>lgaines:</t>
        </r>
        <r>
          <rPr>
            <sz val="8"/>
            <color indexed="81"/>
            <rFont val="Tahoma"/>
            <family val="2"/>
          </rPr>
          <t xml:space="preserve">
Your actual values may differ from the defaults.</t>
        </r>
      </text>
    </comment>
    <comment ref="E8" authorId="0" shapeId="0" xr:uid="{00000000-0006-0000-0B00-000002000000}">
      <text>
        <r>
          <rPr>
            <b/>
            <sz val="8"/>
            <color indexed="81"/>
            <rFont val="Tahoma"/>
            <family val="2"/>
          </rPr>
          <t>lgaines:</t>
        </r>
        <r>
          <rPr>
            <sz val="8"/>
            <color indexed="81"/>
            <rFont val="Tahoma"/>
            <family val="2"/>
          </rPr>
          <t xml:space="preserve">
IR= Idling Reduction</t>
        </r>
      </text>
    </comment>
    <comment ref="B11" authorId="0" shapeId="0" xr:uid="{00000000-0006-0000-0B00-000003000000}">
      <text>
        <r>
          <rPr>
            <b/>
            <sz val="8"/>
            <color indexed="81"/>
            <rFont val="Tahoma"/>
            <family val="2"/>
          </rPr>
          <t>lgaines:</t>
        </r>
        <r>
          <rPr>
            <sz val="8"/>
            <color indexed="81"/>
            <rFont val="Tahoma"/>
            <family val="2"/>
          </rPr>
          <t xml:space="preserve">
IR= Idling Reduction</t>
        </r>
      </text>
    </comment>
    <comment ref="K17" authorId="0" shapeId="0" xr:uid="{00000000-0006-0000-0B00-000004000000}">
      <text>
        <r>
          <rPr>
            <b/>
            <sz val="8"/>
            <color indexed="81"/>
            <rFont val="Tahoma"/>
            <family val="2"/>
          </rPr>
          <t>lgaines:</t>
        </r>
        <r>
          <rPr>
            <sz val="8"/>
            <color indexed="81"/>
            <rFont val="Tahoma"/>
            <family val="2"/>
          </rPr>
          <t xml:space="preserve">
TMC RP 1108 (3/95)</t>
        </r>
      </text>
    </comment>
    <comment ref="K20" authorId="0" shapeId="0" xr:uid="{00000000-0006-0000-0B00-000005000000}">
      <text>
        <r>
          <rPr>
            <b/>
            <sz val="8"/>
            <color indexed="81"/>
            <rFont val="Tahoma"/>
            <family val="2"/>
          </rPr>
          <t>lgaines:</t>
        </r>
        <r>
          <rPr>
            <sz val="8"/>
            <color indexed="81"/>
            <rFont val="Tahoma"/>
            <family val="2"/>
          </rPr>
          <t xml:space="preserve">
TMC RP1108 (3/95)</t>
        </r>
      </text>
    </comment>
    <comment ref="B29" authorId="0" shapeId="0" xr:uid="{00000000-0006-0000-0B00-000006000000}">
      <text>
        <r>
          <rPr>
            <b/>
            <sz val="8"/>
            <color indexed="81"/>
            <rFont val="Tahoma"/>
            <family val="2"/>
          </rPr>
          <t>lgaines:</t>
        </r>
        <r>
          <rPr>
            <sz val="8"/>
            <color indexed="81"/>
            <rFont val="Tahoma"/>
            <family val="2"/>
          </rPr>
          <t xml:space="preserve">
IR= idling reduction</t>
        </r>
      </text>
    </comment>
    <comment ref="I29" authorId="0" shapeId="0" xr:uid="{00000000-0006-0000-0B00-000007000000}">
      <text>
        <r>
          <rPr>
            <b/>
            <sz val="8"/>
            <color indexed="81"/>
            <rFont val="Tahoma"/>
            <family val="2"/>
          </rPr>
          <t>lgaines:</t>
        </r>
        <r>
          <rPr>
            <sz val="8"/>
            <color indexed="81"/>
            <rFont val="Tahoma"/>
            <family val="2"/>
          </rPr>
          <t xml:space="preserve">
IR= idling reduction</t>
        </r>
      </text>
    </comment>
    <comment ref="K32" authorId="0" shapeId="0" xr:uid="{00000000-0006-0000-0B00-000008000000}">
      <text>
        <r>
          <rPr>
            <b/>
            <sz val="8"/>
            <color indexed="81"/>
            <rFont val="Tahoma"/>
            <family val="2"/>
          </rPr>
          <t>lgaines:</t>
        </r>
        <r>
          <rPr>
            <sz val="8"/>
            <color indexed="81"/>
            <rFont val="Tahoma"/>
            <family val="2"/>
          </rPr>
          <t xml:space="preserve">
IR= idling reduction</t>
        </r>
      </text>
    </comment>
    <comment ref="B35" authorId="0" shapeId="0" xr:uid="{00000000-0006-0000-0B00-000009000000}">
      <text>
        <r>
          <rPr>
            <b/>
            <sz val="8"/>
            <color indexed="81"/>
            <rFont val="Tahoma"/>
            <family val="2"/>
          </rPr>
          <t>lgaines:</t>
        </r>
        <r>
          <rPr>
            <sz val="8"/>
            <color indexed="81"/>
            <rFont val="Tahoma"/>
            <family val="2"/>
          </rPr>
          <t xml:space="preserve">
Electrified Parking Space</t>
        </r>
      </text>
    </comment>
    <comment ref="E35" authorId="0" shapeId="0" xr:uid="{00000000-0006-0000-0B00-00000A000000}">
      <text>
        <r>
          <rPr>
            <b/>
            <sz val="8"/>
            <color indexed="81"/>
            <rFont val="Tahoma"/>
            <family val="2"/>
          </rPr>
          <t>lgaines:</t>
        </r>
        <r>
          <rPr>
            <sz val="8"/>
            <color indexed="81"/>
            <rFont val="Tahoma"/>
            <family val="2"/>
          </rPr>
          <t xml:space="preserve">
Electrified Parking Space</t>
        </r>
      </text>
    </comment>
    <comment ref="K35" authorId="0" shapeId="0" xr:uid="{00000000-0006-0000-0B00-00000B000000}">
      <text>
        <r>
          <rPr>
            <b/>
            <sz val="8"/>
            <color indexed="81"/>
            <rFont val="Tahoma"/>
            <family val="2"/>
          </rPr>
          <t>lgaines:</t>
        </r>
        <r>
          <rPr>
            <sz val="8"/>
            <color indexed="81"/>
            <rFont val="Tahoma"/>
            <family val="2"/>
          </rPr>
          <t xml:space="preserve">
IR= idling reduction</t>
        </r>
      </text>
    </comment>
    <comment ref="E40" authorId="0" shapeId="0" xr:uid="{00000000-0006-0000-0B00-00000C000000}">
      <text>
        <r>
          <rPr>
            <b/>
            <sz val="8"/>
            <color indexed="81"/>
            <rFont val="Tahoma"/>
            <family val="2"/>
          </rPr>
          <t>lgaines:</t>
        </r>
        <r>
          <rPr>
            <sz val="8"/>
            <color indexed="81"/>
            <rFont val="Tahoma"/>
            <family val="2"/>
          </rPr>
          <t xml:space="preserve">
IR= idling reduction</t>
        </r>
      </text>
    </comment>
    <comment ref="C45" authorId="0" shapeId="0" xr:uid="{00000000-0006-0000-0B00-00000D000000}">
      <text>
        <r>
          <rPr>
            <b/>
            <sz val="8"/>
            <color indexed="81"/>
            <rFont val="Tahoma"/>
            <family val="2"/>
          </rPr>
          <t>lgaines:</t>
        </r>
        <r>
          <rPr>
            <sz val="8"/>
            <color indexed="81"/>
            <rFont val="Tahoma"/>
            <family val="2"/>
          </rPr>
          <t xml:space="preserve">
AC= air conditioner</t>
        </r>
      </text>
    </comment>
    <comment ref="B51" authorId="0" shapeId="0" xr:uid="{00000000-0006-0000-0B00-00000E000000}">
      <text>
        <r>
          <rPr>
            <b/>
            <sz val="8"/>
            <color indexed="81"/>
            <rFont val="Tahoma"/>
            <family val="2"/>
          </rPr>
          <t>lgaines:</t>
        </r>
        <r>
          <rPr>
            <sz val="8"/>
            <color indexed="81"/>
            <rFont val="Tahoma"/>
            <family val="2"/>
          </rPr>
          <t xml:space="preserve">
TMC RP1108 (3/95) and Lutsey, et al, SAE 2004-01-1479 (10/04)</t>
        </r>
      </text>
    </comment>
  </commentList>
</comments>
</file>

<file path=xl/sharedStrings.xml><?xml version="1.0" encoding="utf-8"?>
<sst xmlns="http://schemas.openxmlformats.org/spreadsheetml/2006/main" count="314" uniqueCount="154">
  <si>
    <t xml:space="preserve">  Typical range: $0.010 - $0.025 </t>
    <phoneticPr fontId="30" type="noConversion"/>
  </si>
  <si>
    <t>How much fuel is used for idling (gallons/hour)?</t>
  </si>
  <si>
    <t>Sum</t>
  </si>
  <si>
    <t>Total Avoidable</t>
  </si>
  <si>
    <t>Idling Costs</t>
  </si>
  <si>
    <t>engine overhaul cost?</t>
  </si>
  <si>
    <t>years</t>
  </si>
  <si>
    <t xml:space="preserve"> might you use an IR device?</t>
  </si>
  <si>
    <t>/mile</t>
  </si>
  <si>
    <t>Vehicle Assumptions:</t>
    <phoneticPr fontId="5" type="noConversion"/>
  </si>
  <si>
    <t>Value</t>
    <phoneticPr fontId="30" type="noConversion"/>
  </si>
  <si>
    <t>Notes:</t>
    <phoneticPr fontId="30" type="noConversion"/>
  </si>
  <si>
    <t xml:space="preserve">  Range: 0.8 - 1.2</t>
    <phoneticPr fontId="30" type="noConversion"/>
  </si>
  <si>
    <t>How much fuel is used by the IR device?</t>
  </si>
  <si>
    <t>Hours plugged into EPS</t>
  </si>
  <si>
    <t>Cost per hour to plug into EPS</t>
  </si>
  <si>
    <t>Total IR Operating Cost</t>
  </si>
  <si>
    <t>Cost to plug in</t>
  </si>
  <si>
    <t>What is the price of diesel fuel?</t>
  </si>
  <si>
    <t>Capital cost on-board IR device</t>
  </si>
  <si>
    <t>Calculate Costs for Idling that Can Be Avoided</t>
  </si>
  <si>
    <t>Calculate Savings from Selected Idling Reduction Option</t>
  </si>
  <si>
    <t>On-board IR Device</t>
  </si>
  <si>
    <t>/hour</t>
  </si>
  <si>
    <t xml:space="preserve">  Typical range: 1.0M - 1.5M</t>
    <phoneticPr fontId="30" type="noConversion"/>
  </si>
  <si>
    <t>Solution Assumptions:</t>
    <phoneticPr fontId="30" type="noConversion"/>
  </si>
  <si>
    <t>Idle Smart</t>
    <phoneticPr fontId="30" type="noConversion"/>
  </si>
  <si>
    <t>Calculate Costs for Idling Reduction Options</t>
  </si>
  <si>
    <t xml:space="preserve">What percent of </t>
    <phoneticPr fontId="5" type="noConversion"/>
  </si>
  <si>
    <t>idling can be avoided?</t>
    <phoneticPr fontId="5" type="noConversion"/>
  </si>
  <si>
    <t>Idling Fuel Costs</t>
    <phoneticPr fontId="5" type="noConversion"/>
  </si>
  <si>
    <t>Realistic Avoidable</t>
    <phoneticPr fontId="5" type="noConversion"/>
  </si>
  <si>
    <t>Max Avoidable</t>
    <phoneticPr fontId="5" type="noConversion"/>
  </si>
  <si>
    <t>Year 3</t>
  </si>
  <si>
    <t>Year 4</t>
  </si>
  <si>
    <t>Year 5</t>
  </si>
  <si>
    <t>Year 6</t>
  </si>
  <si>
    <t>Year 7</t>
  </si>
  <si>
    <t>Year 8</t>
  </si>
  <si>
    <t>Year 9</t>
  </si>
  <si>
    <t>Idling Fuel Use (gal/h)</t>
  </si>
  <si>
    <t>RPM</t>
  </si>
  <si>
    <t>AC off</t>
  </si>
  <si>
    <t>AC 50%</t>
  </si>
  <si>
    <t>*Cost of Capital:</t>
    <phoneticPr fontId="30" type="noConversion"/>
  </si>
  <si>
    <t>Comments:</t>
    <phoneticPr fontId="30" type="noConversion"/>
  </si>
  <si>
    <t>APU</t>
    <phoneticPr fontId="30" type="noConversion"/>
  </si>
  <si>
    <t>Idle Smart</t>
    <phoneticPr fontId="30" type="noConversion"/>
  </si>
  <si>
    <t>Notes:</t>
    <phoneticPr fontId="30" type="noConversion"/>
  </si>
  <si>
    <t>Vehicle</t>
    <phoneticPr fontId="5" type="noConversion"/>
  </si>
  <si>
    <t>APU (Diesel)</t>
    <phoneticPr fontId="5" type="noConversion"/>
  </si>
  <si>
    <t>Idle Smart</t>
    <phoneticPr fontId="5" type="noConversion"/>
  </si>
  <si>
    <t>Cumulative Benefit (Cost)</t>
    <phoneticPr fontId="5" type="noConversion"/>
  </si>
  <si>
    <t>Year 1</t>
    <phoneticPr fontId="5" type="noConversion"/>
  </si>
  <si>
    <t>Year 2</t>
    <phoneticPr fontId="5" type="noConversion"/>
  </si>
  <si>
    <t>Year 10</t>
    <phoneticPr fontId="30" type="noConversion"/>
  </si>
  <si>
    <t>Total</t>
    <phoneticPr fontId="30" type="noConversion"/>
  </si>
  <si>
    <t>APU (Diesel)</t>
    <phoneticPr fontId="5" type="noConversion"/>
  </si>
  <si>
    <t>Idle Smart</t>
    <phoneticPr fontId="5" type="noConversion"/>
  </si>
  <si>
    <t>PV</t>
    <phoneticPr fontId="30" type="noConversion"/>
  </si>
  <si>
    <t>x</t>
    <phoneticPr fontId="30" type="noConversion"/>
  </si>
  <si>
    <t>WACC</t>
    <phoneticPr fontId="30" type="noConversion"/>
  </si>
  <si>
    <t>Years</t>
    <phoneticPr fontId="30" type="noConversion"/>
  </si>
  <si>
    <r>
      <t xml:space="preserve">X  </t>
    </r>
    <r>
      <rPr>
        <sz val="10"/>
        <color indexed="8"/>
        <rFont val="Arial Narrow"/>
        <family val="2"/>
      </rPr>
      <t>"miles"</t>
    </r>
  </si>
  <si>
    <t>=</t>
  </si>
  <si>
    <t>÷</t>
  </si>
  <si>
    <t>miles</t>
  </si>
  <si>
    <t>How many miles between oil changes?</t>
  </si>
  <si>
    <r>
      <t>miles</t>
    </r>
    <r>
      <rPr>
        <b/>
        <sz val="14"/>
        <color indexed="10"/>
        <rFont val="Arial Narrow"/>
        <family val="2"/>
      </rPr>
      <t xml:space="preserve"> =</t>
    </r>
  </si>
  <si>
    <r>
      <t>hours</t>
    </r>
    <r>
      <rPr>
        <b/>
        <sz val="14"/>
        <color indexed="10"/>
        <rFont val="Arial Narrow"/>
        <family val="2"/>
      </rPr>
      <t xml:space="preserve"> =</t>
    </r>
  </si>
  <si>
    <t>What is your average fuel economy?</t>
  </si>
  <si>
    <t>Idling Fuel Costs</t>
    <phoneticPr fontId="5" type="noConversion"/>
  </si>
  <si>
    <t>"Miles" of idling</t>
  </si>
  <si>
    <t>AC on</t>
  </si>
  <si>
    <t>How Much Could You Save by Idling Less?</t>
  </si>
  <si>
    <t>Instructions: Fill in the blue cells with information about your costs.</t>
  </si>
  <si>
    <t xml:space="preserve">How much fuel is used for idling? </t>
  </si>
  <si>
    <t>You may consult the table below.</t>
  </si>
  <si>
    <t>gallons/hour</t>
  </si>
  <si>
    <t>X</t>
  </si>
  <si>
    <t>How many hours each year</t>
  </si>
  <si>
    <t>hours/year</t>
  </si>
  <si>
    <t>per year</t>
  </si>
  <si>
    <t>miles/gallon</t>
  </si>
  <si>
    <t>/gallon</t>
  </si>
  <si>
    <t xml:space="preserve">How much does an </t>
  </si>
  <si>
    <t>oil change cost?</t>
  </si>
  <si>
    <t>/oil change</t>
  </si>
  <si>
    <t xml:space="preserve">Preventive </t>
  </si>
  <si>
    <t>Maintenance Costs</t>
  </si>
  <si>
    <t>/year</t>
  </si>
  <si>
    <t>/overhaul</t>
  </si>
  <si>
    <t xml:space="preserve">  Gallons per hour to idle</t>
    <phoneticPr fontId="5" type="noConversion"/>
  </si>
  <si>
    <t xml:space="preserve">  Typical results (year)</t>
    <phoneticPr fontId="30" type="noConversion"/>
  </si>
  <si>
    <t xml:space="preserve">  Price of diesel fuel (gallon)</t>
    <phoneticPr fontId="5" type="noConversion"/>
  </si>
  <si>
    <t>Hours of use</t>
  </si>
  <si>
    <t>Fuel price</t>
  </si>
  <si>
    <t>Maintenance cost for device</t>
  </si>
  <si>
    <t>+</t>
  </si>
  <si>
    <t>Fuel cost</t>
  </si>
  <si>
    <t xml:space="preserve">Operating Cost for </t>
  </si>
  <si>
    <t xml:space="preserve">  Frequency of engine overhaul (miles)</t>
    <phoneticPr fontId="5" type="noConversion"/>
  </si>
  <si>
    <t>You may change any of the items in blue cells or use the defaults entered.</t>
  </si>
  <si>
    <t xml:space="preserve">  Cost per oil change</t>
    <phoneticPr fontId="5" type="noConversion"/>
  </si>
  <si>
    <t xml:space="preserve">How many miles </t>
  </si>
  <si>
    <t>between overhauls?</t>
  </si>
  <si>
    <t>Overhaul Costs</t>
  </si>
  <si>
    <t>Go to line 7 for onboard options or line 9 for electrified parking space.</t>
    <phoneticPr fontId="5" type="noConversion"/>
  </si>
  <si>
    <t>(line 6 - line 9)</t>
    <phoneticPr fontId="5" type="noConversion"/>
  </si>
  <si>
    <t>How many hours of</t>
    <phoneticPr fontId="5" type="noConversion"/>
  </si>
  <si>
    <t>idling are avoided?</t>
    <phoneticPr fontId="5" type="noConversion"/>
  </si>
  <si>
    <t>Fuel cost for IR device</t>
  </si>
  <si>
    <t>Operating Savings</t>
    <phoneticPr fontId="30" type="noConversion"/>
  </si>
  <si>
    <t>Total Operating Savings</t>
    <phoneticPr fontId="30" type="noConversion"/>
  </si>
  <si>
    <t>Difference</t>
    <phoneticPr fontId="30" type="noConversion"/>
  </si>
  <si>
    <t xml:space="preserve">On-board </t>
  </si>
  <si>
    <t>operating cost</t>
  </si>
  <si>
    <t>Savings</t>
  </si>
  <si>
    <t>/year saved</t>
  </si>
  <si>
    <t>Payback Time</t>
  </si>
  <si>
    <t>Locate your engine idling RPM and the percentage of time you run your air conditioning (AC) while idling. The corresponding number is approximately how much fuel you use to idle. For example, 800 RPM with no air conditioning consumes about 0.64 gallons of fuel an hour.</t>
  </si>
  <si>
    <t xml:space="preserve">  Cost to install</t>
    <phoneticPr fontId="5" type="noConversion"/>
  </si>
  <si>
    <t xml:space="preserve">  Typical range: $1.0K - $1.5K </t>
    <phoneticPr fontId="30" type="noConversion"/>
  </si>
  <si>
    <t xml:space="preserve">  Maintenance cost (per mile) (yrs 1-3)</t>
    <phoneticPr fontId="5" type="noConversion"/>
  </si>
  <si>
    <t xml:space="preserve">  Customer range: 1,500 - 2,200</t>
    <phoneticPr fontId="30" type="noConversion"/>
  </si>
  <si>
    <t xml:space="preserve">  Typical range: $0.020 - $0.040 </t>
    <phoneticPr fontId="30" type="noConversion"/>
  </si>
  <si>
    <t xml:space="preserve">  OEM range: 0.20 - 0.50</t>
    <phoneticPr fontId="30" type="noConversion"/>
  </si>
  <si>
    <r>
      <t xml:space="preserve">Assumptions in </t>
    </r>
    <r>
      <rPr>
        <b/>
        <i/>
        <sz val="12"/>
        <color indexed="48"/>
        <rFont val="Arial"/>
        <family val="2"/>
      </rPr>
      <t>blue</t>
    </r>
    <r>
      <rPr>
        <b/>
        <i/>
        <sz val="12"/>
        <color indexed="12"/>
        <rFont val="Arial"/>
        <family val="2"/>
      </rPr>
      <t xml:space="preserve"> </t>
    </r>
    <r>
      <rPr>
        <i/>
        <sz val="12"/>
        <rFont val="Arial"/>
        <family val="2"/>
      </rPr>
      <t>can be changed</t>
    </r>
    <phoneticPr fontId="30" type="noConversion"/>
  </si>
  <si>
    <t xml:space="preserve">  Gallons per hour to run APU</t>
    <phoneticPr fontId="5" type="noConversion"/>
  </si>
  <si>
    <t>Net Savings (Costs)</t>
    <phoneticPr fontId="5" type="noConversion"/>
  </si>
  <si>
    <t xml:space="preserve">  National average (actual)</t>
    <phoneticPr fontId="30" type="noConversion"/>
  </si>
  <si>
    <t xml:space="preserve">  Miles driven per year</t>
    <phoneticPr fontId="5" type="noConversion"/>
  </si>
  <si>
    <t xml:space="preserve">  Customer range: 100K - 140K</t>
    <phoneticPr fontId="30" type="noConversion"/>
  </si>
  <si>
    <t xml:space="preserve">  Frequency of oil change (miles)</t>
    <phoneticPr fontId="5" type="noConversion"/>
  </si>
  <si>
    <t xml:space="preserve">  Typical range: 25K - 35K</t>
    <phoneticPr fontId="30" type="noConversion"/>
  </si>
  <si>
    <t xml:space="preserve">  Cost per engine overhaul</t>
    <phoneticPr fontId="5" type="noConversion"/>
  </si>
  <si>
    <t xml:space="preserve">  Average MPG</t>
  </si>
  <si>
    <t>10 years</t>
  </si>
  <si>
    <t>5 years</t>
  </si>
  <si>
    <t>Upfront Costs (Purchase &amp; Install)</t>
  </si>
  <si>
    <t xml:space="preserve">  Maintenance cost (per mile) (yr 4)</t>
  </si>
  <si>
    <t xml:space="preserve">  % reduction in main engine hours</t>
  </si>
  <si>
    <t xml:space="preserve">  Trade cycle (years)</t>
  </si>
  <si>
    <t xml:space="preserve">  Use 3, 4 or 5 years</t>
  </si>
  <si>
    <t xml:space="preserve">  Range: 5.5 - 7.5</t>
  </si>
  <si>
    <t xml:space="preserve">  Average market price</t>
  </si>
  <si>
    <t>Payback (months)</t>
  </si>
  <si>
    <t xml:space="preserve">  Purchase price (low volume)</t>
  </si>
  <si>
    <t xml:space="preserve">  Market price range (APU): $8.0K - $12.0K</t>
  </si>
  <si>
    <t xml:space="preserve">All costs considered, an </t>
  </si>
  <si>
    <t>investment in Idle Smart yields</t>
  </si>
  <si>
    <t>Idle Smart Payback</t>
  </si>
  <si>
    <t>APU</t>
  </si>
  <si>
    <t xml:space="preserve">  Overnight idle hours (year) (with no idle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</si>
</sst>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000_);[Red]\(&quot;$&quot;#,##0.000\)"/>
    <numFmt numFmtId="167" formatCode="_(* #,##0.0_);_(* \(#,##0.0\);_(* &quot;-&quot;??_);_(@_)"/>
    <numFmt numFmtId="168" formatCode="_(* #,##0_);_(* \(#,##0\);_(* &quot;-&quot;??_);_(@_)"/>
    <numFmt numFmtId="169" formatCode="&quot;$&quot;#,##0.000"/>
    <numFmt numFmtId="170" formatCode="&quot;$&quot;#,##0"/>
  </numFmts>
  <fonts count="44" x14ac:knownFonts="1">
    <font>
      <sz val="10"/>
      <name val="Arial"/>
      <family val="2"/>
    </font>
    <font>
      <sz val="10"/>
      <name val="Arial"/>
      <family val="2"/>
    </font>
    <font>
      <b/>
      <sz val="10"/>
      <name val="Arial"/>
      <family val="2"/>
    </font>
    <font>
      <sz val="10"/>
      <color indexed="10"/>
      <name val="Arial"/>
      <family val="2"/>
    </font>
    <font>
      <sz val="10"/>
      <color indexed="12"/>
      <name val="Arial"/>
      <family val="2"/>
    </font>
    <font>
      <sz val="8"/>
      <name val="Arial"/>
      <family val="2"/>
    </font>
    <font>
      <b/>
      <sz val="20"/>
      <color indexed="10"/>
      <name val="Arial"/>
      <family val="2"/>
    </font>
    <font>
      <sz val="9"/>
      <name val="Arial"/>
      <family val="2"/>
    </font>
    <font>
      <sz val="10"/>
      <name val="Arial Narrow"/>
      <family val="2"/>
    </font>
    <font>
      <b/>
      <sz val="16"/>
      <color indexed="10"/>
      <name val="Arial"/>
      <family val="2"/>
    </font>
    <font>
      <b/>
      <sz val="16"/>
      <color indexed="10"/>
      <name val="Arial"/>
      <family val="2"/>
    </font>
    <font>
      <b/>
      <sz val="12"/>
      <color indexed="10"/>
      <name val="Arial"/>
      <family val="2"/>
    </font>
    <font>
      <b/>
      <sz val="14"/>
      <color indexed="10"/>
      <name val="Arial"/>
      <family val="2"/>
    </font>
    <font>
      <b/>
      <sz val="10"/>
      <name val="Arial Narrow"/>
      <family val="2"/>
    </font>
    <font>
      <sz val="10"/>
      <color indexed="10"/>
      <name val="Arial"/>
      <family val="2"/>
    </font>
    <font>
      <sz val="10"/>
      <color indexed="12"/>
      <name val="Arial Narrow"/>
      <family val="2"/>
    </font>
    <font>
      <sz val="10"/>
      <color indexed="8"/>
      <name val="Arial"/>
      <family val="2"/>
    </font>
    <font>
      <sz val="10"/>
      <color indexed="8"/>
      <name val="Arial Narrow"/>
      <family val="2"/>
    </font>
    <font>
      <b/>
      <sz val="12"/>
      <color indexed="12"/>
      <name val="Arial"/>
      <family val="2"/>
    </font>
    <font>
      <b/>
      <sz val="10"/>
      <color indexed="9"/>
      <name val="Arial"/>
      <family val="2"/>
    </font>
    <font>
      <b/>
      <sz val="12"/>
      <color indexed="10"/>
      <name val="Arial Narrow"/>
      <family val="2"/>
    </font>
    <font>
      <b/>
      <sz val="14"/>
      <color indexed="10"/>
      <name val="Arial Narrow"/>
      <family val="2"/>
    </font>
    <font>
      <sz val="14"/>
      <name val="Arial Narrow"/>
      <family val="2"/>
    </font>
    <font>
      <sz val="14"/>
      <name val="Arial"/>
      <family val="2"/>
    </font>
    <font>
      <sz val="14"/>
      <name val="Arial"/>
      <family val="2"/>
    </font>
    <font>
      <b/>
      <sz val="9"/>
      <name val="Arial Narrow"/>
      <family val="2"/>
    </font>
    <font>
      <sz val="8"/>
      <color indexed="81"/>
      <name val="Tahoma"/>
      <family val="2"/>
    </font>
    <font>
      <b/>
      <sz val="8"/>
      <color indexed="81"/>
      <name val="Tahoma"/>
      <family val="2"/>
    </font>
    <font>
      <b/>
      <sz val="9"/>
      <color indexed="8"/>
      <name val="Arial"/>
      <family val="2"/>
    </font>
    <font>
      <i/>
      <sz val="10"/>
      <name val="Arial"/>
      <family val="2"/>
    </font>
    <font>
      <sz val="8"/>
      <name val="Verdana"/>
      <family val="2"/>
    </font>
    <font>
      <i/>
      <sz val="12"/>
      <name val="Arial"/>
      <family val="2"/>
    </font>
    <font>
      <b/>
      <i/>
      <sz val="12"/>
      <color indexed="12"/>
      <name val="Arial"/>
      <family val="2"/>
    </font>
    <font>
      <sz val="12"/>
      <name val="Arial"/>
      <family val="2"/>
    </font>
    <font>
      <b/>
      <sz val="12"/>
      <name val="Arial"/>
      <family val="2"/>
    </font>
    <font>
      <b/>
      <sz val="12"/>
      <color indexed="48"/>
      <name val="Arial"/>
      <family val="2"/>
    </font>
    <font>
      <sz val="12"/>
      <color indexed="48"/>
      <name val="Arial"/>
      <family val="2"/>
    </font>
    <font>
      <i/>
      <sz val="11"/>
      <name val="Arial"/>
      <family val="2"/>
    </font>
    <font>
      <i/>
      <u/>
      <sz val="12"/>
      <name val="Arial"/>
      <family val="2"/>
    </font>
    <font>
      <b/>
      <i/>
      <sz val="12"/>
      <color indexed="48"/>
      <name val="Arial"/>
      <family val="2"/>
    </font>
    <font>
      <b/>
      <sz val="12"/>
      <color theme="0"/>
      <name val="Arial"/>
      <family val="2"/>
    </font>
    <font>
      <i/>
      <sz val="12"/>
      <color theme="0"/>
      <name val="Arial"/>
      <family val="2"/>
    </font>
    <font>
      <sz val="12"/>
      <color theme="0"/>
      <name val="Arial"/>
      <family val="2"/>
    </font>
    <font>
      <b/>
      <i/>
      <sz val="12"/>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theme="0" tint="-0.249977111117893"/>
        <bgColor indexed="64"/>
      </patternFill>
    </fill>
  </fills>
  <borders count="2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33" fillId="0" borderId="0" xfId="0" applyFont="1"/>
    <xf numFmtId="0" fontId="34" fillId="2" borderId="1" xfId="0" applyFont="1" applyFill="1" applyBorder="1"/>
    <xf numFmtId="0" fontId="34" fillId="2" borderId="2" xfId="0" applyFont="1" applyFill="1" applyBorder="1" applyAlignment="1">
      <alignment horizontal="center"/>
    </xf>
    <xf numFmtId="0" fontId="33" fillId="2" borderId="2" xfId="0" applyFont="1" applyFill="1" applyBorder="1"/>
    <xf numFmtId="0" fontId="34" fillId="2" borderId="2" xfId="0" applyFont="1" applyFill="1" applyBorder="1"/>
    <xf numFmtId="0" fontId="33" fillId="2" borderId="3" xfId="0" applyFont="1" applyFill="1" applyBorder="1"/>
    <xf numFmtId="0" fontId="33" fillId="0" borderId="4" xfId="0" applyFont="1" applyBorder="1"/>
    <xf numFmtId="0" fontId="33" fillId="2" borderId="0" xfId="0" applyFont="1" applyFill="1" applyBorder="1"/>
    <xf numFmtId="0" fontId="31" fillId="0" borderId="0" xfId="0" applyFont="1" applyBorder="1"/>
    <xf numFmtId="0" fontId="33" fillId="0" borderId="0" xfId="0" applyFont="1" applyBorder="1"/>
    <xf numFmtId="0" fontId="33" fillId="0" borderId="5" xfId="0" applyFont="1" applyBorder="1"/>
    <xf numFmtId="6" fontId="33" fillId="0" borderId="5" xfId="0" applyNumberFormat="1" applyFont="1" applyBorder="1"/>
    <xf numFmtId="0" fontId="33" fillId="0" borderId="6" xfId="0" applyFont="1" applyBorder="1"/>
    <xf numFmtId="0" fontId="33" fillId="2" borderId="7" xfId="0" applyFont="1" applyFill="1" applyBorder="1"/>
    <xf numFmtId="0" fontId="31" fillId="0" borderId="7" xfId="0" applyFont="1" applyBorder="1"/>
    <xf numFmtId="0" fontId="33" fillId="0" borderId="7" xfId="0" applyFont="1" applyBorder="1"/>
    <xf numFmtId="0" fontId="33" fillId="0" borderId="8" xfId="0" applyFont="1" applyBorder="1"/>
    <xf numFmtId="0" fontId="34" fillId="0" borderId="4" xfId="0" applyFont="1" applyBorder="1"/>
    <xf numFmtId="0" fontId="34" fillId="0" borderId="6" xfId="0" applyFont="1" applyBorder="1"/>
    <xf numFmtId="0" fontId="33" fillId="0" borderId="9" xfId="0" applyFont="1" applyBorder="1"/>
    <xf numFmtId="0" fontId="33" fillId="0" borderId="10" xfId="0" applyFont="1" applyBorder="1"/>
    <xf numFmtId="0" fontId="34" fillId="0" borderId="0" xfId="0" applyFont="1" applyBorder="1" applyAlignment="1">
      <alignment horizontal="center"/>
    </xf>
    <xf numFmtId="0" fontId="33" fillId="0" borderId="11" xfId="0" applyFont="1" applyBorder="1"/>
    <xf numFmtId="0" fontId="34" fillId="0" borderId="0" xfId="0" applyFont="1" applyBorder="1"/>
    <xf numFmtId="0" fontId="34" fillId="0" borderId="5" xfId="0" applyFont="1" applyBorder="1" applyAlignment="1">
      <alignment horizontal="center"/>
    </xf>
    <xf numFmtId="0" fontId="33" fillId="0" borderId="7" xfId="0" applyFont="1" applyFill="1" applyBorder="1"/>
    <xf numFmtId="0" fontId="34" fillId="0" borderId="7" xfId="0" applyFont="1" applyBorder="1"/>
    <xf numFmtId="0" fontId="34" fillId="2" borderId="10" xfId="0" applyFont="1" applyFill="1" applyBorder="1" applyAlignment="1">
      <alignment horizontal="center"/>
    </xf>
    <xf numFmtId="3" fontId="35" fillId="0" borderId="0" xfId="0" applyNumberFormat="1" applyFont="1" applyBorder="1" applyProtection="1">
      <protection locked="0"/>
    </xf>
    <xf numFmtId="165" fontId="35" fillId="0" borderId="0" xfId="0" applyNumberFormat="1" applyFont="1" applyBorder="1" applyProtection="1">
      <protection locked="0"/>
    </xf>
    <xf numFmtId="164" fontId="35" fillId="0" borderId="0" xfId="0" applyNumberFormat="1" applyFont="1" applyBorder="1" applyProtection="1">
      <protection locked="0"/>
    </xf>
    <xf numFmtId="170" fontId="35" fillId="0" borderId="0" xfId="0" applyNumberFormat="1" applyFont="1" applyBorder="1" applyProtection="1">
      <protection locked="0"/>
    </xf>
    <xf numFmtId="3" fontId="35" fillId="0" borderId="7" xfId="0" applyNumberFormat="1" applyFont="1" applyBorder="1" applyProtection="1">
      <protection locked="0"/>
    </xf>
    <xf numFmtId="9" fontId="35" fillId="0" borderId="0" xfId="0" applyNumberFormat="1" applyFont="1" applyBorder="1" applyProtection="1">
      <protection locked="0"/>
    </xf>
    <xf numFmtId="169" fontId="35" fillId="0" borderId="0" xfId="0" applyNumberFormat="1" applyFont="1" applyBorder="1" applyProtection="1">
      <protection locked="0"/>
    </xf>
    <xf numFmtId="2" fontId="35" fillId="0" borderId="7" xfId="0" applyNumberFormat="1" applyFont="1" applyBorder="1" applyProtection="1">
      <protection locked="0"/>
    </xf>
    <xf numFmtId="0" fontId="33" fillId="2" borderId="0" xfId="0" applyFont="1" applyFill="1" applyBorder="1" applyProtection="1">
      <protection hidden="1"/>
    </xf>
    <xf numFmtId="0" fontId="33" fillId="2" borderId="12" xfId="0" applyFont="1" applyFill="1" applyBorder="1" applyProtection="1">
      <protection hidden="1"/>
    </xf>
    <xf numFmtId="6" fontId="34" fillId="0" borderId="4" xfId="2" applyNumberFormat="1" applyFont="1" applyBorder="1" applyProtection="1">
      <protection hidden="1"/>
    </xf>
    <xf numFmtId="6" fontId="34" fillId="0" borderId="0" xfId="2" applyNumberFormat="1" applyFont="1" applyBorder="1" applyProtection="1">
      <protection hidden="1"/>
    </xf>
    <xf numFmtId="6" fontId="34" fillId="0" borderId="6" xfId="2" applyNumberFormat="1" applyFont="1" applyBorder="1" applyProtection="1">
      <protection hidden="1"/>
    </xf>
    <xf numFmtId="6" fontId="34" fillId="0" borderId="7" xfId="2" applyNumberFormat="1" applyFont="1" applyBorder="1" applyProtection="1">
      <protection hidden="1"/>
    </xf>
    <xf numFmtId="0" fontId="6" fillId="3" borderId="0" xfId="0" applyFont="1" applyFill="1" applyBorder="1" applyProtection="1">
      <protection hidden="1"/>
    </xf>
    <xf numFmtId="0" fontId="0" fillId="0" borderId="0" xfId="0" applyProtection="1">
      <protection hidden="1"/>
    </xf>
    <xf numFmtId="0" fontId="2" fillId="3" borderId="0" xfId="0" applyFont="1" applyFill="1" applyBorder="1" applyProtection="1">
      <protection hidden="1"/>
    </xf>
    <xf numFmtId="0" fontId="0" fillId="4" borderId="0" xfId="0" applyFill="1" applyProtection="1">
      <protection hidden="1"/>
    </xf>
    <xf numFmtId="0" fontId="0" fillId="4" borderId="0" xfId="0" applyFill="1" applyBorder="1" applyProtection="1">
      <protection hidden="1"/>
    </xf>
    <xf numFmtId="0" fontId="9" fillId="3" borderId="0" xfId="0" applyFont="1" applyFill="1" applyBorder="1" applyProtection="1">
      <protection hidden="1"/>
    </xf>
    <xf numFmtId="0" fontId="14" fillId="0" borderId="0" xfId="0" applyFont="1" applyProtection="1">
      <protection hidden="1"/>
    </xf>
    <xf numFmtId="0" fontId="8" fillId="3" borderId="0" xfId="0" applyFont="1" applyFill="1" applyBorder="1" applyAlignment="1" applyProtection="1">
      <alignment horizontal="right"/>
      <protection hidden="1"/>
    </xf>
    <xf numFmtId="0" fontId="8" fillId="0" borderId="0" xfId="0" applyFont="1" applyBorder="1" applyAlignment="1" applyProtection="1">
      <alignment horizontal="right"/>
      <protection hidden="1"/>
    </xf>
    <xf numFmtId="0" fontId="8" fillId="0" borderId="0" xfId="0" applyFont="1" applyAlignment="1" applyProtection="1">
      <alignment horizontal="right"/>
      <protection hidden="1"/>
    </xf>
    <xf numFmtId="0" fontId="0" fillId="0" borderId="0" xfId="0" applyAlignment="1" applyProtection="1">
      <alignment horizontal="right"/>
      <protection hidden="1"/>
    </xf>
    <xf numFmtId="0" fontId="8" fillId="0" borderId="0" xfId="0" applyFont="1" applyProtection="1">
      <protection hidden="1"/>
    </xf>
    <xf numFmtId="0" fontId="10" fillId="0" borderId="0" xfId="0" applyFont="1" applyProtection="1">
      <protection hidden="1"/>
    </xf>
    <xf numFmtId="165" fontId="0" fillId="5" borderId="13" xfId="0" applyNumberFormat="1" applyFill="1" applyBorder="1" applyAlignment="1" applyProtection="1">
      <alignment horizontal="right"/>
      <protection hidden="1"/>
    </xf>
    <xf numFmtId="0" fontId="11" fillId="0" borderId="0" xfId="0" applyFont="1" applyAlignment="1" applyProtection="1">
      <alignment horizontal="center"/>
      <protection hidden="1"/>
    </xf>
    <xf numFmtId="3" fontId="0" fillId="5" borderId="13" xfId="0" applyNumberFormat="1" applyFill="1" applyBorder="1" applyAlignment="1" applyProtection="1">
      <alignment horizontal="right"/>
      <protection hidden="1"/>
    </xf>
    <xf numFmtId="0" fontId="8" fillId="0" borderId="0" xfId="0" applyFont="1" applyAlignment="1" applyProtection="1">
      <alignment horizontal="left"/>
      <protection hidden="1"/>
    </xf>
    <xf numFmtId="8" fontId="0" fillId="5" borderId="13" xfId="0" applyNumberFormat="1" applyFill="1" applyBorder="1" applyAlignment="1" applyProtection="1">
      <alignment horizontal="right"/>
      <protection hidden="1"/>
    </xf>
    <xf numFmtId="8" fontId="8" fillId="0" borderId="0" xfId="0" applyNumberFormat="1" applyFont="1" applyFill="1" applyBorder="1" applyAlignment="1" applyProtection="1">
      <alignment horizontal="left"/>
      <protection hidden="1"/>
    </xf>
    <xf numFmtId="0" fontId="20" fillId="0" borderId="0" xfId="0" applyFont="1" applyAlignment="1" applyProtection="1">
      <alignment horizontal="center"/>
      <protection hidden="1"/>
    </xf>
    <xf numFmtId="8" fontId="0" fillId="0" borderId="13" xfId="0" applyNumberFormat="1" applyBorder="1" applyProtection="1">
      <protection hidden="1"/>
    </xf>
    <xf numFmtId="0" fontId="0" fillId="0" borderId="0" xfId="0" applyBorder="1" applyProtection="1">
      <protection hidden="1"/>
    </xf>
    <xf numFmtId="0" fontId="0" fillId="0" borderId="0" xfId="0" applyAlignment="1" applyProtection="1">
      <alignment horizontal="center"/>
      <protection hidden="1"/>
    </xf>
    <xf numFmtId="0" fontId="8" fillId="0" borderId="0" xfId="0" applyFont="1" applyAlignment="1" applyProtection="1">
      <alignment horizontal="center"/>
      <protection hidden="1"/>
    </xf>
    <xf numFmtId="0" fontId="13" fillId="0" borderId="0" xfId="0" applyFont="1" applyProtection="1">
      <protection hidden="1"/>
    </xf>
    <xf numFmtId="0" fontId="10" fillId="0" borderId="0" xfId="0" applyFont="1" applyBorder="1" applyProtection="1">
      <protection hidden="1"/>
    </xf>
    <xf numFmtId="3" fontId="0" fillId="0" borderId="0" xfId="0" applyNumberFormat="1" applyBorder="1" applyAlignment="1" applyProtection="1">
      <alignment horizontal="right"/>
      <protection hidden="1"/>
    </xf>
    <xf numFmtId="9" fontId="0" fillId="5" borderId="13" xfId="3" applyFont="1" applyFill="1" applyBorder="1" applyAlignment="1" applyProtection="1">
      <alignment horizontal="right"/>
      <protection hidden="1"/>
    </xf>
    <xf numFmtId="0" fontId="17" fillId="0" borderId="0" xfId="0" applyFont="1" applyAlignment="1" applyProtection="1">
      <alignment horizontal="center"/>
      <protection hidden="1"/>
    </xf>
    <xf numFmtId="167" fontId="8" fillId="0" borderId="0" xfId="1" applyNumberFormat="1" applyFont="1" applyFill="1" applyBorder="1" applyProtection="1">
      <protection hidden="1"/>
    </xf>
    <xf numFmtId="9" fontId="8" fillId="0" borderId="0" xfId="3"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0" fontId="0" fillId="5" borderId="13" xfId="0" applyFill="1" applyBorder="1" applyAlignment="1" applyProtection="1">
      <alignment horizontal="right"/>
      <protection hidden="1"/>
    </xf>
    <xf numFmtId="0" fontId="8" fillId="3" borderId="0" xfId="0" applyFont="1" applyFill="1" applyBorder="1" applyAlignment="1" applyProtection="1">
      <alignment horizontal="left"/>
      <protection hidden="1"/>
    </xf>
    <xf numFmtId="0" fontId="0" fillId="0" borderId="13" xfId="0" applyBorder="1" applyProtection="1">
      <protection hidden="1"/>
    </xf>
    <xf numFmtId="0" fontId="13" fillId="0" borderId="0" xfId="0" applyFont="1" applyFill="1" applyBorder="1" applyProtection="1">
      <protection hidden="1"/>
    </xf>
    <xf numFmtId="0" fontId="0" fillId="0" borderId="0" xfId="0" applyBorder="1" applyAlignment="1" applyProtection="1">
      <alignment horizontal="right"/>
      <protection hidden="1"/>
    </xf>
    <xf numFmtId="0" fontId="13" fillId="0" borderId="0" xfId="0" applyFont="1" applyBorder="1" applyProtection="1">
      <protection hidden="1"/>
    </xf>
    <xf numFmtId="6" fontId="1" fillId="5" borderId="13" xfId="0" applyNumberFormat="1" applyFont="1" applyFill="1" applyBorder="1" applyAlignment="1" applyProtection="1">
      <alignment horizontal="right"/>
      <protection hidden="1"/>
    </xf>
    <xf numFmtId="0" fontId="8" fillId="0" borderId="0" xfId="0" applyFont="1" applyFill="1" applyBorder="1" applyProtection="1">
      <protection hidden="1"/>
    </xf>
    <xf numFmtId="0" fontId="10" fillId="0" borderId="0" xfId="0" applyFont="1" applyAlignment="1" applyProtection="1">
      <alignment horizontal="center"/>
      <protection hidden="1"/>
    </xf>
    <xf numFmtId="166" fontId="0" fillId="0" borderId="0" xfId="0" applyNumberFormat="1" applyAlignment="1" applyProtection="1">
      <alignment horizontal="right"/>
      <protection hidden="1"/>
    </xf>
    <xf numFmtId="0" fontId="11" fillId="0" borderId="0" xfId="0" applyFont="1" applyProtection="1">
      <protection hidden="1"/>
    </xf>
    <xf numFmtId="0" fontId="21" fillId="0" borderId="0" xfId="0" applyFont="1" applyAlignment="1" applyProtection="1">
      <alignment horizontal="center"/>
      <protection hidden="1"/>
    </xf>
    <xf numFmtId="0" fontId="8" fillId="0" borderId="0" xfId="0" applyFont="1" applyFill="1" applyBorder="1" applyAlignment="1" applyProtection="1">
      <alignment horizontal="right"/>
      <protection hidden="1"/>
    </xf>
    <xf numFmtId="0" fontId="8" fillId="0" borderId="0" xfId="0" applyFont="1" applyFill="1" applyProtection="1">
      <protection hidden="1"/>
    </xf>
    <xf numFmtId="0" fontId="22" fillId="0" borderId="0" xfId="0" applyFont="1" applyAlignment="1" applyProtection="1">
      <alignment horizontal="center"/>
      <protection hidden="1"/>
    </xf>
    <xf numFmtId="6" fontId="16" fillId="5" borderId="13" xfId="0" applyNumberFormat="1" applyFont="1" applyFill="1" applyBorder="1" applyAlignment="1" applyProtection="1">
      <alignment horizontal="right"/>
      <protection hidden="1"/>
    </xf>
    <xf numFmtId="8" fontId="8" fillId="0" borderId="0" xfId="0" applyNumberFormat="1" applyFont="1" applyFill="1" applyBorder="1" applyProtection="1">
      <protection hidden="1"/>
    </xf>
    <xf numFmtId="8" fontId="0" fillId="0" borderId="0" xfId="0" applyNumberFormat="1" applyAlignment="1" applyProtection="1">
      <alignment horizontal="right"/>
      <protection hidden="1"/>
    </xf>
    <xf numFmtId="0" fontId="0" fillId="0" borderId="0" xfId="0" applyFill="1" applyProtection="1">
      <protection hidden="1"/>
    </xf>
    <xf numFmtId="0" fontId="15" fillId="0" borderId="0" xfId="0" applyFont="1" applyFill="1" applyBorder="1" applyProtection="1">
      <protection hidden="1"/>
    </xf>
    <xf numFmtId="0" fontId="18" fillId="0" borderId="0" xfId="0" applyFont="1" applyProtection="1">
      <protection hidden="1"/>
    </xf>
    <xf numFmtId="1" fontId="13" fillId="0" borderId="0" xfId="0" applyNumberFormat="1" applyFont="1" applyFill="1" applyBorder="1" applyProtection="1">
      <protection hidden="1"/>
    </xf>
    <xf numFmtId="6" fontId="0" fillId="6" borderId="14" xfId="0" applyNumberFormat="1" applyFill="1" applyBorder="1" applyProtection="1">
      <protection hidden="1"/>
    </xf>
    <xf numFmtId="0" fontId="0" fillId="6" borderId="15" xfId="0" applyFill="1" applyBorder="1" applyProtection="1">
      <protection hidden="1"/>
    </xf>
    <xf numFmtId="164" fontId="8" fillId="4" borderId="0" xfId="0" applyNumberFormat="1" applyFont="1" applyFill="1" applyBorder="1" applyProtection="1">
      <protection hidden="1"/>
    </xf>
    <xf numFmtId="0" fontId="3" fillId="0" borderId="0" xfId="0" applyFont="1" applyProtection="1">
      <protection hidden="1"/>
    </xf>
    <xf numFmtId="0" fontId="28" fillId="3" borderId="0" xfId="0" applyFont="1" applyFill="1" applyBorder="1" applyProtection="1">
      <protection hidden="1"/>
    </xf>
    <xf numFmtId="0" fontId="28" fillId="0" borderId="0" xfId="0" applyFont="1" applyProtection="1">
      <protection hidden="1"/>
    </xf>
    <xf numFmtId="0" fontId="8" fillId="0" borderId="0" xfId="0" applyFont="1" applyFill="1" applyAlignment="1" applyProtection="1">
      <alignment horizontal="right"/>
      <protection hidden="1"/>
    </xf>
    <xf numFmtId="0" fontId="16" fillId="5" borderId="13" xfId="0" applyFont="1" applyFill="1" applyBorder="1" applyAlignment="1" applyProtection="1">
      <alignment horizontal="right"/>
      <protection hidden="1"/>
    </xf>
    <xf numFmtId="8" fontId="17" fillId="0" borderId="0" xfId="0" applyNumberFormat="1" applyFont="1" applyFill="1" applyBorder="1" applyAlignment="1" applyProtection="1">
      <alignment horizontal="left"/>
      <protection hidden="1"/>
    </xf>
    <xf numFmtId="3" fontId="0" fillId="0" borderId="0" xfId="0" applyNumberFormat="1" applyAlignment="1" applyProtection="1">
      <alignment horizontal="right"/>
      <protection hidden="1"/>
    </xf>
    <xf numFmtId="0" fontId="21" fillId="0" borderId="0" xfId="0" applyFont="1" applyAlignment="1" applyProtection="1">
      <alignment horizontal="right"/>
      <protection hidden="1"/>
    </xf>
    <xf numFmtId="6" fontId="29" fillId="0" borderId="0" xfId="0" applyNumberFormat="1" applyFont="1" applyAlignment="1" applyProtection="1">
      <alignment horizontal="right"/>
      <protection hidden="1"/>
    </xf>
    <xf numFmtId="0" fontId="4" fillId="0" borderId="0" xfId="0" applyFont="1" applyFill="1" applyProtection="1">
      <protection hidden="1"/>
    </xf>
    <xf numFmtId="3" fontId="15" fillId="0" borderId="0" xfId="0" applyNumberFormat="1" applyFont="1" applyFill="1" applyBorder="1" applyAlignment="1" applyProtection="1">
      <alignment horizontal="left"/>
      <protection hidden="1"/>
    </xf>
    <xf numFmtId="0" fontId="13" fillId="0" borderId="0" xfId="0" applyFont="1" applyAlignment="1" applyProtection="1">
      <alignment horizontal="right"/>
      <protection hidden="1"/>
    </xf>
    <xf numFmtId="0" fontId="0" fillId="0" borderId="0" xfId="0" applyFill="1" applyBorder="1" applyProtection="1">
      <protection hidden="1"/>
    </xf>
    <xf numFmtId="0" fontId="8" fillId="0" borderId="0" xfId="0" applyFont="1" applyFill="1" applyBorder="1" applyAlignment="1" applyProtection="1">
      <alignment horizontal="left"/>
      <protection hidden="1"/>
    </xf>
    <xf numFmtId="8" fontId="0" fillId="0" borderId="0" xfId="0" applyNumberFormat="1" applyFill="1" applyBorder="1" applyAlignment="1" applyProtection="1">
      <alignment horizontal="center"/>
      <protection hidden="1"/>
    </xf>
    <xf numFmtId="0" fontId="12" fillId="0" borderId="0" xfId="0" applyFont="1" applyAlignment="1" applyProtection="1">
      <alignment horizontal="right"/>
      <protection hidden="1"/>
    </xf>
    <xf numFmtId="6" fontId="0" fillId="0" borderId="0" xfId="0" applyNumberFormat="1" applyAlignment="1" applyProtection="1">
      <alignment horizontal="right"/>
      <protection hidden="1"/>
    </xf>
    <xf numFmtId="6" fontId="0" fillId="0" borderId="13" xfId="0" applyNumberFormat="1" applyBorder="1" applyAlignment="1" applyProtection="1">
      <alignment horizontal="right"/>
      <protection hidden="1"/>
    </xf>
    <xf numFmtId="0" fontId="17" fillId="0" borderId="0" xfId="0" applyFont="1" applyFill="1" applyBorder="1" applyProtection="1">
      <protection hidden="1"/>
    </xf>
    <xf numFmtId="0" fontId="0" fillId="0" borderId="0" xfId="0" applyFill="1" applyBorder="1" applyAlignment="1" applyProtection="1">
      <alignment horizontal="center"/>
      <protection hidden="1"/>
    </xf>
    <xf numFmtId="0" fontId="24" fillId="0" borderId="0" xfId="0" applyFont="1" applyAlignment="1" applyProtection="1">
      <alignment horizontal="right"/>
      <protection hidden="1"/>
    </xf>
    <xf numFmtId="0" fontId="23" fillId="0" borderId="0" xfId="0" applyFont="1" applyAlignment="1" applyProtection="1">
      <alignment horizontal="center"/>
      <protection hidden="1"/>
    </xf>
    <xf numFmtId="8" fontId="1" fillId="5" borderId="13" xfId="0" applyNumberFormat="1" applyFont="1" applyFill="1" applyBorder="1" applyProtection="1">
      <protection hidden="1"/>
    </xf>
    <xf numFmtId="3" fontId="17" fillId="0" borderId="0" xfId="0" applyNumberFormat="1" applyFont="1" applyFill="1" applyBorder="1" applyAlignment="1" applyProtection="1">
      <alignment horizontal="left"/>
      <protection hidden="1"/>
    </xf>
    <xf numFmtId="6" fontId="0" fillId="0" borderId="14" xfId="0" applyNumberFormat="1" applyBorder="1" applyAlignment="1" applyProtection="1">
      <alignment horizontal="right"/>
      <protection hidden="1"/>
    </xf>
    <xf numFmtId="0" fontId="0" fillId="0" borderId="15" xfId="0" applyBorder="1" applyProtection="1">
      <protection hidden="1"/>
    </xf>
    <xf numFmtId="164" fontId="0" fillId="4" borderId="0" xfId="0" applyNumberFormat="1" applyFill="1" applyBorder="1" applyProtection="1">
      <protection hidden="1"/>
    </xf>
    <xf numFmtId="0" fontId="0" fillId="4" borderId="0" xfId="0" applyFill="1" applyAlignment="1" applyProtection="1">
      <alignment horizontal="center"/>
      <protection hidden="1"/>
    </xf>
    <xf numFmtId="0" fontId="9" fillId="0" borderId="0" xfId="0" applyFont="1" applyProtection="1">
      <protection hidden="1"/>
    </xf>
    <xf numFmtId="164" fontId="0" fillId="0" borderId="0" xfId="0" applyNumberFormat="1" applyFill="1" applyBorder="1" applyProtection="1">
      <protection hidden="1"/>
    </xf>
    <xf numFmtId="6" fontId="0" fillId="0" borderId="0" xfId="0" applyNumberFormat="1" applyFill="1" applyBorder="1" applyProtection="1">
      <protection hidden="1"/>
    </xf>
    <xf numFmtId="6" fontId="0" fillId="5" borderId="13" xfId="0" applyNumberFormat="1" applyFill="1" applyBorder="1" applyProtection="1">
      <protection hidden="1"/>
    </xf>
    <xf numFmtId="2" fontId="0" fillId="6" borderId="14" xfId="0" applyNumberFormat="1" applyFill="1" applyBorder="1" applyProtection="1">
      <protection hidden="1"/>
    </xf>
    <xf numFmtId="0" fontId="4" fillId="0" borderId="0" xfId="0" applyFont="1" applyFill="1" applyBorder="1" applyProtection="1">
      <protection hidden="1"/>
    </xf>
    <xf numFmtId="164" fontId="2" fillId="0" borderId="0" xfId="0" applyNumberFormat="1" applyFont="1" applyFill="1"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25" fillId="0" borderId="13" xfId="0" applyFont="1" applyBorder="1" applyAlignment="1" applyProtection="1">
      <alignment horizontal="right"/>
      <protection hidden="1"/>
    </xf>
    <xf numFmtId="0" fontId="25" fillId="0" borderId="19" xfId="0" applyFont="1" applyBorder="1" applyAlignment="1" applyProtection="1">
      <alignment horizontal="right"/>
      <protection hidden="1"/>
    </xf>
    <xf numFmtId="168" fontId="0" fillId="0" borderId="16" xfId="1" applyNumberFormat="1" applyFont="1" applyBorder="1" applyProtection="1">
      <protection hidden="1"/>
    </xf>
    <xf numFmtId="2" fontId="0" fillId="0" borderId="16" xfId="0" applyNumberFormat="1" applyBorder="1" applyProtection="1">
      <protection hidden="1"/>
    </xf>
    <xf numFmtId="2" fontId="0" fillId="0" borderId="0" xfId="0" applyNumberFormat="1" applyBorder="1" applyProtection="1">
      <protection hidden="1"/>
    </xf>
    <xf numFmtId="168" fontId="0" fillId="0" borderId="20" xfId="1" applyNumberFormat="1" applyFont="1" applyBorder="1" applyProtection="1">
      <protection hidden="1"/>
    </xf>
    <xf numFmtId="2" fontId="0" fillId="0" borderId="20" xfId="0" applyNumberFormat="1" applyBorder="1" applyProtection="1">
      <protection hidden="1"/>
    </xf>
    <xf numFmtId="168" fontId="0" fillId="0" borderId="21" xfId="1" applyNumberFormat="1" applyFont="1" applyBorder="1" applyProtection="1">
      <protection hidden="1"/>
    </xf>
    <xf numFmtId="2" fontId="0" fillId="0" borderId="21" xfId="0" applyNumberFormat="1" applyBorder="1" applyProtection="1">
      <protection hidden="1"/>
    </xf>
    <xf numFmtId="2" fontId="0" fillId="0" borderId="12" xfId="0" applyNumberFormat="1" applyBorder="1" applyProtection="1">
      <protection hidden="1"/>
    </xf>
    <xf numFmtId="164" fontId="15" fillId="0" borderId="0" xfId="0" applyNumberFormat="1" applyFont="1" applyFill="1" applyBorder="1" applyAlignment="1" applyProtection="1">
      <alignment horizontal="left"/>
      <protection hidden="1"/>
    </xf>
    <xf numFmtId="0" fontId="33" fillId="0" borderId="0" xfId="0" applyFont="1" applyBorder="1" applyProtection="1">
      <protection hidden="1"/>
    </xf>
    <xf numFmtId="0" fontId="33" fillId="0" borderId="0" xfId="0" applyFont="1" applyProtection="1">
      <protection hidden="1"/>
    </xf>
    <xf numFmtId="0" fontId="34" fillId="2" borderId="11" xfId="0" applyFont="1" applyFill="1" applyBorder="1" applyAlignment="1">
      <alignment horizontal="left"/>
    </xf>
    <xf numFmtId="43" fontId="34" fillId="0" borderId="0" xfId="1" applyFont="1" applyBorder="1" applyProtection="1">
      <protection locked="0"/>
    </xf>
    <xf numFmtId="43" fontId="34" fillId="0" borderId="7" xfId="1" applyFont="1" applyBorder="1" applyAlignment="1" applyProtection="1">
      <alignment horizontal="center"/>
      <protection locked="0"/>
    </xf>
    <xf numFmtId="6" fontId="40" fillId="0" borderId="22" xfId="0" applyNumberFormat="1" applyFont="1" applyBorder="1" applyProtection="1">
      <protection hidden="1"/>
    </xf>
    <xf numFmtId="0" fontId="41" fillId="0" borderId="22" xfId="0" applyFont="1" applyBorder="1" applyAlignment="1">
      <alignment horizontal="right"/>
    </xf>
    <xf numFmtId="9" fontId="40" fillId="0" borderId="15" xfId="3" applyFont="1" applyBorder="1" applyAlignment="1" applyProtection="1">
      <alignment horizontal="center"/>
      <protection locked="0"/>
    </xf>
    <xf numFmtId="0" fontId="34" fillId="2" borderId="9" xfId="0" applyFont="1" applyFill="1" applyBorder="1" applyAlignment="1">
      <alignment horizontal="center"/>
    </xf>
    <xf numFmtId="0" fontId="34" fillId="0" borderId="14" xfId="0" applyFont="1" applyBorder="1"/>
    <xf numFmtId="168" fontId="35" fillId="0" borderId="0" xfId="1" applyNumberFormat="1" applyFont="1" applyBorder="1" applyProtection="1">
      <protection locked="0"/>
    </xf>
    <xf numFmtId="167" fontId="34" fillId="0" borderId="22" xfId="1" applyNumberFormat="1" applyFont="1" applyBorder="1" applyProtection="1">
      <protection hidden="1"/>
    </xf>
    <xf numFmtId="43" fontId="42" fillId="0" borderId="0" xfId="1" applyFont="1"/>
    <xf numFmtId="43" fontId="42" fillId="0" borderId="0" xfId="1" applyFont="1" applyBorder="1"/>
    <xf numFmtId="43" fontId="40" fillId="0" borderId="0" xfId="1" applyFont="1" applyBorder="1" applyAlignment="1" applyProtection="1">
      <alignment horizontal="center"/>
      <protection hidden="1"/>
    </xf>
    <xf numFmtId="43" fontId="42" fillId="0" borderId="0" xfId="1" applyFont="1" applyBorder="1" applyProtection="1">
      <protection hidden="1"/>
    </xf>
    <xf numFmtId="43" fontId="43" fillId="0" borderId="0" xfId="1" applyFont="1" applyBorder="1" applyProtection="1">
      <protection hidden="1"/>
    </xf>
    <xf numFmtId="43" fontId="40" fillId="0" borderId="0" xfId="1" applyFont="1" applyBorder="1" applyProtection="1">
      <protection hidden="1"/>
    </xf>
    <xf numFmtId="43" fontId="40" fillId="0" borderId="0" xfId="1" applyFont="1" applyBorder="1" applyAlignment="1" applyProtection="1">
      <alignment horizontal="right"/>
      <protection hidden="1"/>
    </xf>
    <xf numFmtId="0" fontId="33" fillId="8" borderId="0" xfId="0" applyFont="1" applyFill="1"/>
    <xf numFmtId="6" fontId="33" fillId="8" borderId="0" xfId="0" applyNumberFormat="1" applyFont="1" applyFill="1"/>
    <xf numFmtId="0" fontId="34" fillId="8" borderId="0" xfId="0" applyFont="1" applyFill="1" applyAlignment="1">
      <alignment horizontal="center"/>
    </xf>
    <xf numFmtId="0" fontId="33" fillId="8" borderId="0" xfId="0" applyFont="1" applyFill="1" applyBorder="1"/>
    <xf numFmtId="0" fontId="38" fillId="8" borderId="0" xfId="0" applyFont="1" applyFill="1"/>
    <xf numFmtId="10" fontId="33" fillId="8" borderId="0" xfId="0" applyNumberFormat="1" applyFont="1" applyFill="1"/>
    <xf numFmtId="9" fontId="36" fillId="8" borderId="0" xfId="0" applyNumberFormat="1" applyFont="1" applyFill="1"/>
    <xf numFmtId="6" fontId="33" fillId="0" borderId="0" xfId="0" applyNumberFormat="1" applyFont="1"/>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Border="1" applyAlignment="1" applyProtection="1">
      <alignment horizontal="center" vertical="center" wrapText="1"/>
      <protection hidden="1"/>
    </xf>
    <xf numFmtId="0" fontId="37" fillId="0" borderId="5" xfId="0" applyFont="1" applyBorder="1" applyAlignment="1">
      <alignment horizontal="center" vertical="center" wrapText="1"/>
    </xf>
    <xf numFmtId="0" fontId="37" fillId="0" borderId="6" xfId="0" applyFont="1" applyBorder="1" applyAlignment="1">
      <alignment horizontal="center" vertical="center"/>
    </xf>
    <xf numFmtId="0" fontId="37" fillId="0" borderId="8" xfId="0" applyFont="1" applyBorder="1" applyAlignment="1">
      <alignment horizontal="center" vertical="center"/>
    </xf>
    <xf numFmtId="0" fontId="33" fillId="0" borderId="23" xfId="0" applyFont="1" applyBorder="1" applyAlignment="1">
      <alignment vertical="center"/>
    </xf>
    <xf numFmtId="0" fontId="0" fillId="0" borderId="24" xfId="0" applyBorder="1" applyAlignment="1">
      <alignment vertical="center"/>
    </xf>
    <xf numFmtId="6" fontId="33" fillId="0" borderId="17" xfId="2" applyNumberFormat="1" applyFont="1" applyBorder="1" applyAlignment="1" applyProtection="1">
      <alignment vertical="center"/>
      <protection hidden="1"/>
    </xf>
    <xf numFmtId="0" fontId="0" fillId="0" borderId="12" xfId="0" applyBorder="1" applyAlignment="1">
      <alignment vertical="center"/>
    </xf>
    <xf numFmtId="0" fontId="0" fillId="4" borderId="9" xfId="0" applyFill="1" applyBorder="1" applyAlignment="1" applyProtection="1">
      <protection hidden="1"/>
    </xf>
    <xf numFmtId="0" fontId="0" fillId="0" borderId="9" xfId="0" applyBorder="1" applyAlignment="1" applyProtection="1">
      <protection hidden="1"/>
    </xf>
    <xf numFmtId="0" fontId="8" fillId="0" borderId="0" xfId="0" applyFont="1" applyAlignment="1" applyProtection="1">
      <alignment wrapText="1"/>
      <protection hidden="1"/>
    </xf>
    <xf numFmtId="0" fontId="0" fillId="0" borderId="0" xfId="0" applyAlignment="1" applyProtection="1">
      <alignment wrapText="1"/>
      <protection hidden="1"/>
    </xf>
    <xf numFmtId="0" fontId="19" fillId="7" borderId="12" xfId="0" applyFont="1" applyFill="1" applyBorder="1" applyAlignment="1" applyProtection="1">
      <alignment wrapText="1"/>
      <protection hidden="1"/>
    </xf>
    <xf numFmtId="0" fontId="0" fillId="0" borderId="12" xfId="0" applyBorder="1" applyAlignment="1" applyProtection="1">
      <alignment wrapText="1"/>
      <protection hidden="1"/>
    </xf>
    <xf numFmtId="0" fontId="8" fillId="0" borderId="17" xfId="0" applyFont="1" applyBorder="1" applyAlignment="1" applyProtection="1">
      <alignment wrapText="1"/>
      <protection hidden="1"/>
    </xf>
    <xf numFmtId="0" fontId="0" fillId="0" borderId="17" xfId="0" applyBorder="1" applyAlignment="1" applyProtection="1">
      <alignment wrapText="1"/>
      <protection hidden="1"/>
    </xf>
    <xf numFmtId="0" fontId="0" fillId="0" borderId="0" xfId="0" applyAlignment="1" applyProtection="1">
      <protection hidden="1"/>
    </xf>
    <xf numFmtId="0" fontId="8" fillId="0" borderId="0" xfId="0" applyFont="1" applyFill="1" applyAlignment="1" applyProtection="1">
      <alignment horizontal="right" wrapText="1"/>
      <protection hidden="1"/>
    </xf>
    <xf numFmtId="0" fontId="0" fillId="0" borderId="0" xfId="0" applyAlignment="1" applyProtection="1">
      <alignment horizontal="right" wrapText="1"/>
      <protection hidden="1"/>
    </xf>
    <xf numFmtId="0" fontId="8" fillId="0" borderId="0" xfId="0" applyFont="1" applyAlignment="1" applyProtection="1">
      <alignment horizontal="right" wrapText="1"/>
      <protection hidden="1"/>
    </xf>
    <xf numFmtId="0" fontId="8" fillId="0" borderId="0" xfId="0" applyFont="1" applyAlignment="1" applyProtection="1">
      <alignment horizontal="right"/>
      <protection hidden="1"/>
    </xf>
    <xf numFmtId="0" fontId="17" fillId="0" borderId="0" xfId="0" applyFont="1" applyFill="1" applyBorder="1" applyAlignment="1" applyProtection="1">
      <alignment horizontal="center" wrapText="1"/>
      <protection hidden="1"/>
    </xf>
    <xf numFmtId="0" fontId="0" fillId="0" borderId="0" xfId="0"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13" fillId="0" borderId="7" xfId="0" applyFont="1" applyBorder="1" applyAlignment="1" applyProtection="1">
      <alignment horizontal="right" wrapText="1"/>
      <protection hidden="1"/>
    </xf>
    <xf numFmtId="0" fontId="0" fillId="0" borderId="7" xfId="0" applyBorder="1" applyAlignment="1" applyProtection="1">
      <alignment wrapText="1"/>
      <protection hidden="1"/>
    </xf>
    <xf numFmtId="0" fontId="0" fillId="0" borderId="12" xfId="0" applyBorder="1" applyAlignment="1" applyProtection="1">
      <alignment horizontal="right" wrapText="1"/>
      <protection hidden="1"/>
    </xf>
    <xf numFmtId="0" fontId="7" fillId="3" borderId="0" xfId="0" applyFont="1" applyFill="1" applyBorder="1" applyAlignment="1" applyProtection="1">
      <protection hidden="1"/>
    </xf>
    <xf numFmtId="0" fontId="0" fillId="4" borderId="0" xfId="0" applyFill="1" applyAlignment="1" applyProtection="1">
      <protection hidden="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400050</xdr:colOff>
      <xdr:row>38</xdr:row>
      <xdr:rowOff>66675</xdr:rowOff>
    </xdr:from>
    <xdr:to>
      <xdr:col>12</xdr:col>
      <xdr:colOff>9525</xdr:colOff>
      <xdr:row>42</xdr:row>
      <xdr:rowOff>28575</xdr:rowOff>
    </xdr:to>
    <xdr:sp macro="" textlink="">
      <xdr:nvSpPr>
        <xdr:cNvPr id="7196" name="Oval 4">
          <a:extLst>
            <a:ext uri="{FF2B5EF4-FFF2-40B4-BE49-F238E27FC236}">
              <a16:creationId xmlns:a16="http://schemas.microsoft.com/office/drawing/2014/main" id="{00000000-0008-0000-0A00-00001C1C0000}"/>
            </a:ext>
          </a:extLst>
        </xdr:cNvPr>
        <xdr:cNvSpPr>
          <a:spLocks noChangeArrowheads="1"/>
        </xdr:cNvSpPr>
      </xdr:nvSpPr>
      <xdr:spPr bwMode="auto">
        <a:xfrm>
          <a:off x="6896100" y="6800850"/>
          <a:ext cx="1343025" cy="752475"/>
        </a:xfrm>
        <a:prstGeom prst="ellipse">
          <a:avLst/>
        </a:prstGeom>
        <a:solidFill>
          <a:srgbClr val="CCFFCC">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twoCellAnchor>
    <xdr:from>
      <xdr:col>9</xdr:col>
      <xdr:colOff>400050</xdr:colOff>
      <xdr:row>21</xdr:row>
      <xdr:rowOff>152400</xdr:rowOff>
    </xdr:from>
    <xdr:to>
      <xdr:col>12</xdr:col>
      <xdr:colOff>9525</xdr:colOff>
      <xdr:row>25</xdr:row>
      <xdr:rowOff>180975</xdr:rowOff>
    </xdr:to>
    <xdr:sp macro="" textlink="">
      <xdr:nvSpPr>
        <xdr:cNvPr id="7197" name="Oval 5">
          <a:extLst>
            <a:ext uri="{FF2B5EF4-FFF2-40B4-BE49-F238E27FC236}">
              <a16:creationId xmlns:a16="http://schemas.microsoft.com/office/drawing/2014/main" id="{00000000-0008-0000-0A00-00001D1C0000}"/>
            </a:ext>
          </a:extLst>
        </xdr:cNvPr>
        <xdr:cNvSpPr>
          <a:spLocks noChangeArrowheads="1"/>
        </xdr:cNvSpPr>
      </xdr:nvSpPr>
      <xdr:spPr bwMode="auto">
        <a:xfrm>
          <a:off x="6896100" y="3905250"/>
          <a:ext cx="1343025" cy="723900"/>
        </a:xfrm>
        <a:prstGeom prst="ellipse">
          <a:avLst/>
        </a:prstGeom>
        <a:solidFill>
          <a:srgbClr val="CCFFCC">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485775</xdr:colOff>
      <xdr:row>6</xdr:row>
      <xdr:rowOff>38100</xdr:rowOff>
    </xdr:from>
    <xdr:to>
      <xdr:col>7</xdr:col>
      <xdr:colOff>200025</xdr:colOff>
      <xdr:row>8</xdr:row>
      <xdr:rowOff>180975</xdr:rowOff>
    </xdr:to>
    <xdr:sp macro="" textlink="">
      <xdr:nvSpPr>
        <xdr:cNvPr id="32813" name="Oval 1">
          <a:extLst>
            <a:ext uri="{FF2B5EF4-FFF2-40B4-BE49-F238E27FC236}">
              <a16:creationId xmlns:a16="http://schemas.microsoft.com/office/drawing/2014/main" id="{00000000-0008-0000-0B00-00002D800000}"/>
            </a:ext>
          </a:extLst>
        </xdr:cNvPr>
        <xdr:cNvSpPr>
          <a:spLocks noChangeArrowheads="1"/>
        </xdr:cNvSpPr>
      </xdr:nvSpPr>
      <xdr:spPr bwMode="auto">
        <a:xfrm>
          <a:off x="5086350" y="990600"/>
          <a:ext cx="276225" cy="428625"/>
        </a:xfrm>
        <a:prstGeom prst="ellipse">
          <a:avLst/>
        </a:prstGeom>
        <a:solidFill>
          <a:srgbClr val="FF0000">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twoCellAnchor>
    <xdr:from>
      <xdr:col>3</xdr:col>
      <xdr:colOff>323850</xdr:colOff>
      <xdr:row>14</xdr:row>
      <xdr:rowOff>152400</xdr:rowOff>
    </xdr:from>
    <xdr:to>
      <xdr:col>4</xdr:col>
      <xdr:colOff>714375</xdr:colOff>
      <xdr:row>16</xdr:row>
      <xdr:rowOff>9525</xdr:rowOff>
    </xdr:to>
    <xdr:sp macro="" textlink="">
      <xdr:nvSpPr>
        <xdr:cNvPr id="32814" name="Oval 2">
          <a:extLst>
            <a:ext uri="{FF2B5EF4-FFF2-40B4-BE49-F238E27FC236}">
              <a16:creationId xmlns:a16="http://schemas.microsoft.com/office/drawing/2014/main" id="{00000000-0008-0000-0B00-00002E800000}"/>
            </a:ext>
          </a:extLst>
        </xdr:cNvPr>
        <xdr:cNvSpPr>
          <a:spLocks noChangeArrowheads="1"/>
        </xdr:cNvSpPr>
      </xdr:nvSpPr>
      <xdr:spPr bwMode="auto">
        <a:xfrm>
          <a:off x="2790825" y="2543175"/>
          <a:ext cx="790575" cy="257175"/>
        </a:xfrm>
        <a:prstGeom prst="ellipse">
          <a:avLst/>
        </a:prstGeom>
        <a:solidFill>
          <a:srgbClr val="FF0000">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twoCellAnchor>
    <xdr:from>
      <xdr:col>3</xdr:col>
      <xdr:colOff>304800</xdr:colOff>
      <xdr:row>18</xdr:row>
      <xdr:rowOff>76200</xdr:rowOff>
    </xdr:from>
    <xdr:to>
      <xdr:col>4</xdr:col>
      <xdr:colOff>647700</xdr:colOff>
      <xdr:row>19</xdr:row>
      <xdr:rowOff>0</xdr:rowOff>
    </xdr:to>
    <xdr:sp macro="" textlink="">
      <xdr:nvSpPr>
        <xdr:cNvPr id="32815" name="Oval 3">
          <a:extLst>
            <a:ext uri="{FF2B5EF4-FFF2-40B4-BE49-F238E27FC236}">
              <a16:creationId xmlns:a16="http://schemas.microsoft.com/office/drawing/2014/main" id="{00000000-0008-0000-0B00-00002F800000}"/>
            </a:ext>
          </a:extLst>
        </xdr:cNvPr>
        <xdr:cNvSpPr>
          <a:spLocks noChangeArrowheads="1"/>
        </xdr:cNvSpPr>
      </xdr:nvSpPr>
      <xdr:spPr bwMode="auto">
        <a:xfrm>
          <a:off x="2771775" y="3267075"/>
          <a:ext cx="742950" cy="85725"/>
        </a:xfrm>
        <a:prstGeom prst="ellipse">
          <a:avLst/>
        </a:prstGeom>
        <a:solidFill>
          <a:srgbClr val="FF0000">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twoCellAnchor>
    <xdr:from>
      <xdr:col>9</xdr:col>
      <xdr:colOff>400050</xdr:colOff>
      <xdr:row>38</xdr:row>
      <xdr:rowOff>66675</xdr:rowOff>
    </xdr:from>
    <xdr:to>
      <xdr:col>12</xdr:col>
      <xdr:colOff>9525</xdr:colOff>
      <xdr:row>42</xdr:row>
      <xdr:rowOff>28575</xdr:rowOff>
    </xdr:to>
    <xdr:sp macro="" textlink="">
      <xdr:nvSpPr>
        <xdr:cNvPr id="32816" name="Oval 4">
          <a:extLst>
            <a:ext uri="{FF2B5EF4-FFF2-40B4-BE49-F238E27FC236}">
              <a16:creationId xmlns:a16="http://schemas.microsoft.com/office/drawing/2014/main" id="{00000000-0008-0000-0B00-000030800000}"/>
            </a:ext>
          </a:extLst>
        </xdr:cNvPr>
        <xdr:cNvSpPr>
          <a:spLocks noChangeArrowheads="1"/>
        </xdr:cNvSpPr>
      </xdr:nvSpPr>
      <xdr:spPr bwMode="auto">
        <a:xfrm>
          <a:off x="6896100" y="6800850"/>
          <a:ext cx="1343025" cy="752475"/>
        </a:xfrm>
        <a:prstGeom prst="ellipse">
          <a:avLst/>
        </a:prstGeom>
        <a:solidFill>
          <a:srgbClr val="CCFFCC">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twoCellAnchor>
    <xdr:from>
      <xdr:col>9</xdr:col>
      <xdr:colOff>400050</xdr:colOff>
      <xdr:row>21</xdr:row>
      <xdr:rowOff>152400</xdr:rowOff>
    </xdr:from>
    <xdr:to>
      <xdr:col>12</xdr:col>
      <xdr:colOff>9525</xdr:colOff>
      <xdr:row>25</xdr:row>
      <xdr:rowOff>180975</xdr:rowOff>
    </xdr:to>
    <xdr:sp macro="" textlink="">
      <xdr:nvSpPr>
        <xdr:cNvPr id="32817" name="Oval 5">
          <a:extLst>
            <a:ext uri="{FF2B5EF4-FFF2-40B4-BE49-F238E27FC236}">
              <a16:creationId xmlns:a16="http://schemas.microsoft.com/office/drawing/2014/main" id="{00000000-0008-0000-0B00-000031800000}"/>
            </a:ext>
          </a:extLst>
        </xdr:cNvPr>
        <xdr:cNvSpPr>
          <a:spLocks noChangeArrowheads="1"/>
        </xdr:cNvSpPr>
      </xdr:nvSpPr>
      <xdr:spPr bwMode="auto">
        <a:xfrm>
          <a:off x="6896100" y="3905250"/>
          <a:ext cx="1343025" cy="723900"/>
        </a:xfrm>
        <a:prstGeom prst="ellipse">
          <a:avLst/>
        </a:prstGeom>
        <a:solidFill>
          <a:srgbClr val="CCFFCC">
            <a:alpha val="25882"/>
          </a:srgbClr>
        </a:solidFill>
        <a:ln w="9525">
          <a:solidFill>
            <a:srgbClr val="4A7EBB"/>
          </a:solidFill>
          <a:round/>
          <a:headEnd/>
          <a:tailEnd/>
        </a:ln>
        <a:effectLst>
          <a:outerShdw blurRad="40000" dist="23000" dir="5400000" rotWithShape="0">
            <a:srgbClr val="808080">
              <a:alpha val="34999"/>
            </a:srgbClr>
          </a:outerShdw>
        </a:effectLst>
      </xdr:spPr>
      <xdr:txBody>
        <a:bodyPr vertOverflow="clip" wrap="square" lIns="18288" tIns="0" rIns="0" bIns="0" anchor="ctr" upright="1"/>
        <a:lstStyle/>
        <a:p>
          <a:pPr algn="ctr"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5"/>
  <sheetViews>
    <sheetView showGridLines="0" tabSelected="1" zoomScale="120" zoomScaleNormal="120" workbookViewId="0">
      <selection activeCell="E9" sqref="E9"/>
    </sheetView>
  </sheetViews>
  <sheetFormatPr baseColWidth="10" defaultColWidth="41" defaultRowHeight="7" customHeight="1" x14ac:dyDescent="0.2"/>
  <cols>
    <col min="1" max="1" width="5.1640625" style="1" customWidth="1"/>
    <col min="2" max="2" width="46.83203125" style="1" customWidth="1"/>
    <col min="3" max="3" width="10.5" style="1" bestFit="1" customWidth="1"/>
    <col min="4" max="5" width="11.83203125" style="1" customWidth="1"/>
    <col min="6" max="6" width="16.6640625" style="1" customWidth="1"/>
    <col min="7" max="7" width="10.6640625" style="1" customWidth="1"/>
    <col min="8" max="8" width="5.5" style="1" customWidth="1"/>
    <col min="9" max="9" width="7" style="168" customWidth="1"/>
    <col min="10" max="11" width="10.83203125" style="168" bestFit="1" customWidth="1"/>
    <col min="12" max="12" width="8" style="168" customWidth="1"/>
    <col min="13" max="13" width="7.83203125" style="168" bestFit="1" customWidth="1"/>
    <col min="14" max="16" width="41" style="168"/>
    <col min="17" max="17" width="24" style="168" bestFit="1" customWidth="1"/>
    <col min="18" max="18" width="8.6640625" style="168" bestFit="1" customWidth="1"/>
    <col min="19" max="20" width="10.33203125" style="168" customWidth="1"/>
    <col min="21" max="21" width="10.33203125" style="1" customWidth="1"/>
    <col min="22" max="34" width="10.33203125" style="161" customWidth="1"/>
    <col min="35" max="37" width="13.5" style="1" customWidth="1"/>
    <col min="38" max="16384" width="41" style="1"/>
  </cols>
  <sheetData>
    <row r="1" spans="1:37" ht="6" customHeight="1" x14ac:dyDescent="0.2">
      <c r="A1" s="23"/>
      <c r="B1" s="20"/>
      <c r="C1" s="20"/>
      <c r="D1" s="20"/>
      <c r="E1" s="20"/>
      <c r="F1" s="20"/>
      <c r="G1" s="20"/>
      <c r="H1" s="21"/>
    </row>
    <row r="2" spans="1:37" ht="17" thickBot="1" x14ac:dyDescent="0.25">
      <c r="A2" s="7"/>
      <c r="B2" s="9" t="s">
        <v>127</v>
      </c>
      <c r="C2" s="10"/>
      <c r="D2" s="10"/>
      <c r="E2" s="10"/>
      <c r="F2" s="10"/>
      <c r="G2" s="10"/>
      <c r="H2" s="11"/>
      <c r="V2" s="161" t="s">
        <v>151</v>
      </c>
      <c r="X2" s="161">
        <f>ROUND(D30,1)</f>
        <v>8.4</v>
      </c>
    </row>
    <row r="3" spans="1:37" ht="16" x14ac:dyDescent="0.2">
      <c r="A3" s="7"/>
      <c r="B3" s="2" t="s">
        <v>9</v>
      </c>
      <c r="C3" s="3" t="s">
        <v>10</v>
      </c>
      <c r="D3" s="4"/>
      <c r="E3" s="5" t="s">
        <v>11</v>
      </c>
      <c r="F3" s="4"/>
      <c r="G3" s="6"/>
      <c r="H3" s="11"/>
      <c r="V3" s="161" t="s">
        <v>152</v>
      </c>
      <c r="X3" s="161">
        <f>ROUND(C30,1)</f>
        <v>41</v>
      </c>
    </row>
    <row r="4" spans="1:37" ht="16" x14ac:dyDescent="0.2">
      <c r="A4" s="7"/>
      <c r="B4" s="7" t="s">
        <v>153</v>
      </c>
      <c r="C4" s="29">
        <v>2000</v>
      </c>
      <c r="D4" s="8"/>
      <c r="E4" s="9" t="s">
        <v>124</v>
      </c>
      <c r="F4" s="10"/>
      <c r="G4" s="11"/>
      <c r="H4" s="11"/>
    </row>
    <row r="5" spans="1:37" ht="16" x14ac:dyDescent="0.2">
      <c r="A5" s="7"/>
      <c r="B5" s="7" t="s">
        <v>92</v>
      </c>
      <c r="C5" s="30">
        <v>1</v>
      </c>
      <c r="D5" s="8"/>
      <c r="E5" s="9" t="s">
        <v>12</v>
      </c>
      <c r="F5" s="10"/>
      <c r="G5" s="11"/>
      <c r="H5" s="11"/>
    </row>
    <row r="6" spans="1:37" ht="16" x14ac:dyDescent="0.2">
      <c r="A6" s="7"/>
      <c r="B6" s="7" t="s">
        <v>94</v>
      </c>
      <c r="C6" s="31">
        <v>2.87</v>
      </c>
      <c r="D6" s="8"/>
      <c r="E6" s="9" t="s">
        <v>130</v>
      </c>
      <c r="F6" s="10"/>
      <c r="G6" s="11"/>
      <c r="H6" s="11"/>
    </row>
    <row r="7" spans="1:37" ht="16" x14ac:dyDescent="0.2">
      <c r="A7" s="7"/>
      <c r="B7" s="7" t="s">
        <v>142</v>
      </c>
      <c r="C7" s="159">
        <v>4</v>
      </c>
      <c r="D7" s="8"/>
      <c r="E7" s="9" t="s">
        <v>143</v>
      </c>
      <c r="F7" s="10"/>
      <c r="G7" s="11"/>
      <c r="H7" s="11"/>
    </row>
    <row r="8" spans="1:37" ht="16" x14ac:dyDescent="0.2">
      <c r="A8" s="7"/>
      <c r="B8" s="7" t="s">
        <v>131</v>
      </c>
      <c r="C8" s="29">
        <v>120000</v>
      </c>
      <c r="D8" s="8"/>
      <c r="E8" s="9" t="s">
        <v>132</v>
      </c>
      <c r="F8" s="10"/>
      <c r="G8" s="11"/>
      <c r="H8" s="11"/>
    </row>
    <row r="9" spans="1:37" ht="16" x14ac:dyDescent="0.2">
      <c r="A9" s="7"/>
      <c r="B9" s="7" t="s">
        <v>136</v>
      </c>
      <c r="C9" s="30">
        <v>7</v>
      </c>
      <c r="D9" s="8"/>
      <c r="E9" s="9" t="s">
        <v>144</v>
      </c>
      <c r="F9" s="10"/>
      <c r="G9" s="11"/>
      <c r="H9" s="11"/>
    </row>
    <row r="10" spans="1:37" ht="16" x14ac:dyDescent="0.2">
      <c r="A10" s="7"/>
      <c r="B10" s="7" t="s">
        <v>103</v>
      </c>
      <c r="C10" s="32">
        <v>350</v>
      </c>
      <c r="D10" s="8"/>
      <c r="E10" s="9" t="s">
        <v>145</v>
      </c>
      <c r="F10" s="10"/>
      <c r="G10" s="12"/>
      <c r="H10" s="11"/>
      <c r="U10" s="10" t="s">
        <v>60</v>
      </c>
      <c r="V10" s="162"/>
      <c r="W10" s="162"/>
      <c r="X10" s="162"/>
      <c r="Y10" s="162"/>
      <c r="Z10" s="162"/>
      <c r="AA10" s="162"/>
      <c r="AB10" s="162"/>
      <c r="AC10" s="162"/>
      <c r="AD10" s="162"/>
      <c r="AE10" s="162"/>
      <c r="AF10" s="162"/>
      <c r="AG10" s="162"/>
      <c r="AH10" s="162"/>
    </row>
    <row r="11" spans="1:37" ht="16" x14ac:dyDescent="0.2">
      <c r="A11" s="7"/>
      <c r="B11" s="7" t="s">
        <v>133</v>
      </c>
      <c r="C11" s="29">
        <v>30000</v>
      </c>
      <c r="D11" s="8"/>
      <c r="E11" s="9" t="s">
        <v>134</v>
      </c>
      <c r="F11" s="10"/>
      <c r="G11" s="12"/>
      <c r="H11" s="11"/>
      <c r="U11" s="149"/>
      <c r="V11" s="163"/>
      <c r="W11" s="163"/>
      <c r="X11" s="163"/>
      <c r="Y11" s="163"/>
      <c r="Z11" s="163"/>
      <c r="AA11" s="163"/>
      <c r="AB11" s="163"/>
      <c r="AC11" s="163"/>
      <c r="AD11" s="163"/>
      <c r="AE11" s="163"/>
      <c r="AF11" s="163"/>
      <c r="AG11" s="163"/>
      <c r="AH11" s="164"/>
      <c r="AI11" s="150"/>
      <c r="AJ11" s="150"/>
      <c r="AK11" s="150"/>
    </row>
    <row r="12" spans="1:37" ht="16" x14ac:dyDescent="0.2">
      <c r="A12" s="7"/>
      <c r="B12" s="7" t="s">
        <v>135</v>
      </c>
      <c r="C12" s="32">
        <v>17000</v>
      </c>
      <c r="D12" s="8"/>
      <c r="E12" s="9" t="s">
        <v>145</v>
      </c>
      <c r="F12" s="10"/>
      <c r="G12" s="11"/>
      <c r="H12" s="11"/>
      <c r="U12" s="149"/>
      <c r="V12" s="165" t="s">
        <v>62</v>
      </c>
      <c r="W12" s="165">
        <v>0.5</v>
      </c>
      <c r="X12" s="165">
        <v>1.5</v>
      </c>
      <c r="Y12" s="165">
        <v>2.5</v>
      </c>
      <c r="Z12" s="165">
        <v>3.5</v>
      </c>
      <c r="AA12" s="165">
        <v>4.5</v>
      </c>
      <c r="AB12" s="165">
        <v>5.5</v>
      </c>
      <c r="AC12" s="165">
        <v>6.5</v>
      </c>
      <c r="AD12" s="165">
        <v>7.5</v>
      </c>
      <c r="AE12" s="165">
        <v>8.5</v>
      </c>
      <c r="AF12" s="165">
        <v>9.5</v>
      </c>
      <c r="AG12" s="165"/>
      <c r="AH12" s="164"/>
      <c r="AI12" s="150"/>
      <c r="AJ12" s="150"/>
      <c r="AK12" s="150"/>
    </row>
    <row r="13" spans="1:37" ht="17" thickBot="1" x14ac:dyDescent="0.25">
      <c r="A13" s="7"/>
      <c r="B13" s="13" t="s">
        <v>101</v>
      </c>
      <c r="C13" s="33">
        <v>1000000</v>
      </c>
      <c r="D13" s="14"/>
      <c r="E13" s="15" t="s">
        <v>24</v>
      </c>
      <c r="F13" s="16"/>
      <c r="G13" s="17"/>
      <c r="H13" s="11"/>
      <c r="U13" s="149"/>
      <c r="V13" s="166" t="s">
        <v>129</v>
      </c>
      <c r="W13" s="164"/>
      <c r="X13" s="167" t="s">
        <v>49</v>
      </c>
      <c r="Y13" s="166">
        <v>1</v>
      </c>
      <c r="Z13" s="164"/>
      <c r="AA13" s="164"/>
      <c r="AB13" s="166"/>
      <c r="AC13" s="166" t="s">
        <v>49</v>
      </c>
      <c r="AD13" s="166">
        <v>2</v>
      </c>
      <c r="AE13" s="166"/>
      <c r="AF13" s="166"/>
      <c r="AG13" s="164"/>
      <c r="AH13" s="164"/>
      <c r="AI13" s="150"/>
      <c r="AJ13" s="150"/>
      <c r="AK13" s="150"/>
    </row>
    <row r="14" spans="1:37" ht="10" customHeight="1" thickBot="1" x14ac:dyDescent="0.25">
      <c r="A14" s="7"/>
      <c r="B14" s="10"/>
      <c r="C14" s="10"/>
      <c r="D14" s="10"/>
      <c r="E14" s="10"/>
      <c r="F14" s="10"/>
      <c r="G14" s="10"/>
      <c r="H14" s="11"/>
      <c r="U14" s="149"/>
      <c r="V14" s="164"/>
      <c r="W14" s="164"/>
      <c r="X14" s="164"/>
      <c r="Y14" s="164"/>
      <c r="Z14" s="164"/>
      <c r="AA14" s="164"/>
      <c r="AB14" s="164"/>
      <c r="AC14" s="164"/>
      <c r="AD14" s="164"/>
      <c r="AE14" s="164"/>
      <c r="AF14" s="164"/>
      <c r="AG14" s="164"/>
      <c r="AH14" s="164"/>
      <c r="AI14" s="150"/>
      <c r="AJ14" s="150"/>
      <c r="AK14" s="150"/>
    </row>
    <row r="15" spans="1:37" ht="16" x14ac:dyDescent="0.2">
      <c r="A15" s="7"/>
      <c r="B15" s="2" t="s">
        <v>25</v>
      </c>
      <c r="C15" s="3" t="s">
        <v>46</v>
      </c>
      <c r="D15" s="3" t="s">
        <v>47</v>
      </c>
      <c r="E15" s="5" t="s">
        <v>48</v>
      </c>
      <c r="F15" s="4"/>
      <c r="G15" s="6"/>
      <c r="H15" s="11"/>
      <c r="U15" s="149"/>
      <c r="V15" s="164" t="s">
        <v>50</v>
      </c>
      <c r="W15" s="164">
        <f>'APU (Diesel5)'!K24-'APU (Diesel5)'!E41-'APU (Diesel5)'!K36</f>
        <v>-7806.2000000000007</v>
      </c>
      <c r="X15" s="164">
        <f>'APU (Diesel5)'!K24-'APU (Diesel5)'!K36</f>
        <v>3443.7999999999993</v>
      </c>
      <c r="Y15" s="164">
        <f>'APU (Diesel5)'!$K$24-'APU (Diesel5)'!$K$36</f>
        <v>3443.7999999999993</v>
      </c>
      <c r="Z15" s="164">
        <f>'APU (Diesel5)'!$K$24-'APU (Diesel5)'!$E$34-'APU (Diesel5)'!$I$30</f>
        <v>2843.7999999999993</v>
      </c>
      <c r="AA15" s="164">
        <f>'APU (Diesel5)'!$K$24-'APU (Diesel5)'!$E$34-'APU (Diesel5)'!$I$30</f>
        <v>2843.7999999999993</v>
      </c>
      <c r="AB15" s="164">
        <f>W15</f>
        <v>-7806.2000000000007</v>
      </c>
      <c r="AC15" s="164">
        <f>X15</f>
        <v>3443.7999999999993</v>
      </c>
      <c r="AD15" s="164">
        <f>Y15</f>
        <v>3443.7999999999993</v>
      </c>
      <c r="AE15" s="164">
        <f>Z15</f>
        <v>2843.7999999999993</v>
      </c>
      <c r="AF15" s="164">
        <f>AA15</f>
        <v>2843.7999999999993</v>
      </c>
      <c r="AG15" s="164">
        <f>SUM(W15:AF15)</f>
        <v>9537.9999999999927</v>
      </c>
      <c r="AH15" s="164"/>
      <c r="AI15" s="150"/>
      <c r="AJ15" s="150"/>
      <c r="AK15" s="150"/>
    </row>
    <row r="16" spans="1:37" ht="16" x14ac:dyDescent="0.2">
      <c r="A16" s="7"/>
      <c r="B16" s="7" t="s">
        <v>147</v>
      </c>
      <c r="C16" s="32">
        <v>10000</v>
      </c>
      <c r="D16" s="32">
        <v>1950</v>
      </c>
      <c r="E16" s="9" t="s">
        <v>148</v>
      </c>
      <c r="F16" s="10"/>
      <c r="G16" s="12"/>
      <c r="H16" s="11"/>
      <c r="U16" s="149"/>
      <c r="V16" s="164" t="s">
        <v>51</v>
      </c>
      <c r="W16" s="164">
        <f>IdleSmart!K24-IdleSmart!K36-IdleSmart!E41</f>
        <v>1384.8000000000002</v>
      </c>
      <c r="X16" s="164">
        <f>IdleSmart!K24-IdleSmart!K36</f>
        <v>3684.8</v>
      </c>
      <c r="Y16" s="164">
        <f>IdleSmart!K24-IdleSmart!K36</f>
        <v>3684.8</v>
      </c>
      <c r="Z16" s="164">
        <f>Y16</f>
        <v>3684.8</v>
      </c>
      <c r="AA16" s="164">
        <f>X16</f>
        <v>3684.8</v>
      </c>
      <c r="AB16" s="164">
        <f>Y16</f>
        <v>3684.8</v>
      </c>
      <c r="AC16" s="164">
        <f>Z16</f>
        <v>3684.8</v>
      </c>
      <c r="AD16" s="164">
        <f>AA16</f>
        <v>3684.8</v>
      </c>
      <c r="AE16" s="164">
        <f>AD16</f>
        <v>3684.8</v>
      </c>
      <c r="AF16" s="164">
        <f>AE16</f>
        <v>3684.8</v>
      </c>
      <c r="AG16" s="164">
        <f>SUM(W16:AF16)</f>
        <v>34548</v>
      </c>
      <c r="AH16" s="164"/>
      <c r="AI16" s="150"/>
      <c r="AJ16" s="150"/>
      <c r="AK16" s="150"/>
    </row>
    <row r="17" spans="1:37" ht="16" x14ac:dyDescent="0.2">
      <c r="A17" s="7"/>
      <c r="B17" s="7" t="s">
        <v>121</v>
      </c>
      <c r="C17" s="32">
        <v>1250</v>
      </c>
      <c r="D17" s="32">
        <v>350</v>
      </c>
      <c r="E17" s="9" t="s">
        <v>122</v>
      </c>
      <c r="F17" s="10"/>
      <c r="G17" s="12"/>
      <c r="H17" s="11"/>
      <c r="U17" s="149"/>
      <c r="V17" s="164"/>
      <c r="W17" s="164"/>
      <c r="X17" s="164"/>
      <c r="Y17" s="164"/>
      <c r="Z17" s="164"/>
      <c r="AA17" s="164"/>
      <c r="AB17" s="164"/>
      <c r="AC17" s="164"/>
      <c r="AD17" s="164"/>
      <c r="AE17" s="164"/>
      <c r="AF17" s="164"/>
      <c r="AG17" s="164"/>
      <c r="AH17" s="164"/>
      <c r="AI17" s="150"/>
      <c r="AJ17" s="150"/>
      <c r="AK17" s="150"/>
    </row>
    <row r="18" spans="1:37" ht="16" x14ac:dyDescent="0.2">
      <c r="A18" s="7"/>
      <c r="B18" s="7" t="s">
        <v>141</v>
      </c>
      <c r="C18" s="34">
        <v>0.93</v>
      </c>
      <c r="D18" s="34">
        <v>0.6</v>
      </c>
      <c r="E18" s="9" t="s">
        <v>93</v>
      </c>
      <c r="F18" s="10"/>
      <c r="G18" s="11"/>
      <c r="H18" s="11"/>
      <c r="U18" s="149"/>
      <c r="V18" s="164" t="s">
        <v>52</v>
      </c>
      <c r="W18" s="163" t="s">
        <v>53</v>
      </c>
      <c r="X18" s="163" t="s">
        <v>54</v>
      </c>
      <c r="Y18" s="163" t="s">
        <v>33</v>
      </c>
      <c r="Z18" s="163" t="s">
        <v>34</v>
      </c>
      <c r="AA18" s="163" t="s">
        <v>35</v>
      </c>
      <c r="AB18" s="163" t="s">
        <v>36</v>
      </c>
      <c r="AC18" s="163" t="s">
        <v>37</v>
      </c>
      <c r="AD18" s="163" t="s">
        <v>38</v>
      </c>
      <c r="AE18" s="163" t="s">
        <v>39</v>
      </c>
      <c r="AF18" s="163" t="s">
        <v>55</v>
      </c>
      <c r="AG18" s="163" t="s">
        <v>56</v>
      </c>
      <c r="AH18" s="164"/>
      <c r="AI18" s="150"/>
      <c r="AJ18" s="150"/>
      <c r="AK18" s="150"/>
    </row>
    <row r="19" spans="1:37" ht="16" x14ac:dyDescent="0.2">
      <c r="A19" s="7"/>
      <c r="B19" s="7" t="s">
        <v>123</v>
      </c>
      <c r="C19" s="35">
        <v>0.01</v>
      </c>
      <c r="D19" s="152">
        <v>0</v>
      </c>
      <c r="E19" s="9" t="s">
        <v>0</v>
      </c>
      <c r="F19" s="10"/>
      <c r="G19" s="11"/>
      <c r="H19" s="11"/>
      <c r="N19" s="169"/>
      <c r="U19" s="149"/>
      <c r="V19" s="164" t="s">
        <v>57</v>
      </c>
      <c r="W19" s="164">
        <f>SUM($W15:W15)</f>
        <v>-7806.2000000000007</v>
      </c>
      <c r="X19" s="164">
        <f>SUM($W15:X15)</f>
        <v>-4362.4000000000015</v>
      </c>
      <c r="Y19" s="164">
        <f>SUM($W15:Y15)</f>
        <v>-918.60000000000218</v>
      </c>
      <c r="Z19" s="164">
        <f>SUM($W15:Z15)</f>
        <v>1925.1999999999971</v>
      </c>
      <c r="AA19" s="164">
        <f>SUM($W15:AA15)</f>
        <v>4768.9999999999964</v>
      </c>
      <c r="AB19" s="164">
        <f>SUM($W15:AB15)</f>
        <v>-3037.2000000000044</v>
      </c>
      <c r="AC19" s="164">
        <f>SUM($W15:AC15)</f>
        <v>406.59999999999491</v>
      </c>
      <c r="AD19" s="164">
        <f>SUM($W15:AD15)</f>
        <v>3850.3999999999942</v>
      </c>
      <c r="AE19" s="164">
        <f>SUM($W15:AE15)</f>
        <v>6694.1999999999935</v>
      </c>
      <c r="AF19" s="164">
        <f>SUM($W15:AF15)</f>
        <v>9537.9999999999927</v>
      </c>
      <c r="AG19" s="164">
        <f>SUM($W15:AF15)</f>
        <v>9537.9999999999927</v>
      </c>
      <c r="AH19" s="164"/>
      <c r="AI19" s="150"/>
      <c r="AJ19" s="150"/>
      <c r="AK19" s="150"/>
    </row>
    <row r="20" spans="1:37" ht="16" x14ac:dyDescent="0.2">
      <c r="A20" s="7"/>
      <c r="B20" s="7" t="s">
        <v>140</v>
      </c>
      <c r="C20" s="35">
        <v>1.4999999999999999E-2</v>
      </c>
      <c r="D20" s="152">
        <v>0</v>
      </c>
      <c r="E20" s="9" t="s">
        <v>125</v>
      </c>
      <c r="F20" s="10"/>
      <c r="G20" s="11"/>
      <c r="H20" s="11"/>
      <c r="U20" s="149"/>
      <c r="V20" s="164" t="s">
        <v>58</v>
      </c>
      <c r="W20" s="164">
        <f>SUM($W16:W16)</f>
        <v>1384.8000000000002</v>
      </c>
      <c r="X20" s="164">
        <f>SUM($W16:X16)</f>
        <v>5069.6000000000004</v>
      </c>
      <c r="Y20" s="164">
        <f>SUM($W16:Y16)</f>
        <v>8754.4000000000015</v>
      </c>
      <c r="Z20" s="164">
        <f>SUM($W16:Z16)</f>
        <v>12439.2</v>
      </c>
      <c r="AA20" s="164">
        <f>SUM($W16:AA16)</f>
        <v>16124</v>
      </c>
      <c r="AB20" s="164">
        <f>SUM($W16:AB16)</f>
        <v>19808.8</v>
      </c>
      <c r="AC20" s="164">
        <f>SUM($W16:AC16)</f>
        <v>23493.599999999999</v>
      </c>
      <c r="AD20" s="164">
        <f>SUM($W16:AD16)</f>
        <v>27178.399999999998</v>
      </c>
      <c r="AE20" s="164">
        <f>SUM($W16:AE16)</f>
        <v>30863.199999999997</v>
      </c>
      <c r="AF20" s="164">
        <f>SUM($W16:AF16)</f>
        <v>34548</v>
      </c>
      <c r="AG20" s="164">
        <f>SUM($W16:AF16)</f>
        <v>34548</v>
      </c>
      <c r="AH20" s="164"/>
      <c r="AI20" s="150"/>
      <c r="AJ20" s="150"/>
      <c r="AK20" s="150"/>
    </row>
    <row r="21" spans="1:37" ht="17" thickBot="1" x14ac:dyDescent="0.25">
      <c r="A21" s="7"/>
      <c r="B21" s="13" t="s">
        <v>128</v>
      </c>
      <c r="C21" s="36">
        <v>0.2</v>
      </c>
      <c r="D21" s="153">
        <v>0</v>
      </c>
      <c r="E21" s="15" t="s">
        <v>126</v>
      </c>
      <c r="F21" s="16"/>
      <c r="G21" s="17"/>
      <c r="H21" s="11"/>
      <c r="U21" s="149"/>
      <c r="V21" s="164"/>
      <c r="W21" s="164"/>
      <c r="X21" s="164"/>
      <c r="Y21" s="164"/>
      <c r="Z21" s="164"/>
      <c r="AA21" s="164"/>
      <c r="AB21" s="164"/>
      <c r="AC21" s="164"/>
      <c r="AD21" s="164"/>
      <c r="AE21" s="164"/>
      <c r="AF21" s="164"/>
      <c r="AG21" s="164" t="s">
        <v>138</v>
      </c>
      <c r="AH21" s="164" t="s">
        <v>137</v>
      </c>
      <c r="AI21" s="150"/>
      <c r="AJ21" s="150"/>
      <c r="AK21" s="150"/>
    </row>
    <row r="22" spans="1:37" ht="8" customHeight="1" x14ac:dyDescent="0.2">
      <c r="A22" s="7"/>
      <c r="B22" s="10"/>
      <c r="C22" s="10"/>
      <c r="D22" s="10"/>
      <c r="E22" s="10"/>
      <c r="F22" s="10"/>
      <c r="G22" s="24"/>
      <c r="H22" s="11"/>
      <c r="U22" s="149"/>
      <c r="V22" s="164"/>
      <c r="W22" s="164"/>
      <c r="X22" s="164"/>
      <c r="Y22" s="164"/>
      <c r="Z22" s="164"/>
      <c r="AA22" s="164"/>
      <c r="AB22" s="164"/>
      <c r="AC22" s="164"/>
      <c r="AD22" s="164"/>
      <c r="AE22" s="164"/>
      <c r="AF22" s="164"/>
      <c r="AG22" s="164"/>
      <c r="AH22" s="164"/>
      <c r="AI22" s="150"/>
      <c r="AJ22" s="150"/>
      <c r="AK22" s="150"/>
    </row>
    <row r="23" spans="1:37" ht="8" customHeight="1" thickBot="1" x14ac:dyDescent="0.25">
      <c r="A23" s="7"/>
      <c r="B23" s="10"/>
      <c r="C23" s="10"/>
      <c r="D23" s="10"/>
      <c r="E23" s="10"/>
      <c r="F23" s="10"/>
      <c r="G23" s="22"/>
      <c r="H23" s="25"/>
      <c r="I23" s="170"/>
      <c r="J23" s="170"/>
      <c r="K23" s="170"/>
      <c r="L23" s="170"/>
      <c r="M23" s="170"/>
      <c r="T23" s="171"/>
      <c r="U23" s="149"/>
      <c r="V23" s="164"/>
      <c r="W23" s="164"/>
      <c r="X23" s="164"/>
      <c r="Y23" s="164"/>
      <c r="Z23" s="164"/>
      <c r="AA23" s="164"/>
      <c r="AB23" s="164"/>
      <c r="AC23" s="164"/>
      <c r="AD23" s="164"/>
      <c r="AE23" s="164"/>
      <c r="AF23" s="164"/>
      <c r="AG23" s="164"/>
      <c r="AI23" s="149"/>
      <c r="AJ23" s="149"/>
      <c r="AK23" s="149"/>
    </row>
    <row r="24" spans="1:37" ht="18" customHeight="1" x14ac:dyDescent="0.2">
      <c r="A24" s="7"/>
      <c r="B24" s="2" t="s">
        <v>112</v>
      </c>
      <c r="C24" s="3" t="s">
        <v>46</v>
      </c>
      <c r="D24" s="3" t="s">
        <v>26</v>
      </c>
      <c r="E24" s="157" t="s">
        <v>114</v>
      </c>
      <c r="F24" s="151" t="s">
        <v>45</v>
      </c>
      <c r="G24" s="28"/>
      <c r="H24" s="25"/>
      <c r="I24" s="170"/>
      <c r="J24" s="170"/>
      <c r="K24" s="170"/>
      <c r="L24" s="170"/>
      <c r="M24" s="170"/>
      <c r="T24" s="171"/>
      <c r="U24" s="149"/>
      <c r="V24" s="164" t="s">
        <v>59</v>
      </c>
      <c r="W24" s="164">
        <f t="shared" ref="W24:AF24" si="0">W15/(1+$W$27)^W12</f>
        <v>-7511.5194522467609</v>
      </c>
      <c r="X24" s="164">
        <f t="shared" si="0"/>
        <v>3068.331569498816</v>
      </c>
      <c r="Y24" s="164">
        <f t="shared" si="0"/>
        <v>2841.0477495359405</v>
      </c>
      <c r="Z24" s="164">
        <f t="shared" si="0"/>
        <v>2172.2805100444343</v>
      </c>
      <c r="AA24" s="164">
        <f t="shared" si="0"/>
        <v>2011.3708426337357</v>
      </c>
      <c r="AB24" s="164">
        <f t="shared" si="0"/>
        <v>-5112.2139233913258</v>
      </c>
      <c r="AC24" s="164">
        <f t="shared" si="0"/>
        <v>2088.2549091290966</v>
      </c>
      <c r="AD24" s="164">
        <f t="shared" si="0"/>
        <v>1933.5693603047191</v>
      </c>
      <c r="AE24" s="164">
        <f t="shared" si="0"/>
        <v>1478.4176143801528</v>
      </c>
      <c r="AF24" s="164">
        <f t="shared" si="0"/>
        <v>1368.9051985001413</v>
      </c>
      <c r="AG24" s="164">
        <f>SUM(W24:AA24)</f>
        <v>2581.5112194661656</v>
      </c>
      <c r="AH24" s="164">
        <f>SUM(W24:AF24)</f>
        <v>4338.4443783889501</v>
      </c>
      <c r="AI24" s="149"/>
      <c r="AJ24" s="149"/>
      <c r="AK24" s="149"/>
    </row>
    <row r="25" spans="1:37" ht="16" x14ac:dyDescent="0.2">
      <c r="A25" s="7"/>
      <c r="B25" s="182" t="str">
        <f>"Operating Savings - ("&amp;C7&amp;" years)"</f>
        <v>Operating Savings - (4 years)</v>
      </c>
      <c r="C25" s="184">
        <f>IF($C$7=3,SUM($W$15:$Y$15,C16:C17),IF($C$7=4,SUM($W$15:$Z$15,C16:C17),SUM($W15:$AA$15,C16:C17)))</f>
        <v>13175.199999999997</v>
      </c>
      <c r="D25" s="184">
        <f>IF($C$7=3,SUM($W$16:$Y$16,D16:D17),IF($C$7=4,SUM($W$16:$Z$16,D16:D17),SUM($W16:$AA$16,D16:D17)))</f>
        <v>14739.2</v>
      </c>
      <c r="E25" s="37"/>
      <c r="F25" s="176" t="s">
        <v>149</v>
      </c>
      <c r="G25" s="177"/>
      <c r="H25" s="11"/>
      <c r="I25" s="172"/>
      <c r="K25" s="169"/>
      <c r="M25" s="173"/>
      <c r="T25" s="171"/>
      <c r="U25" s="149"/>
      <c r="V25" s="164"/>
      <c r="W25" s="164">
        <f t="shared" ref="W25:AF25" si="1">W16/(1+$W$27)^W12</f>
        <v>1332.5244212896564</v>
      </c>
      <c r="X25" s="164">
        <f t="shared" si="1"/>
        <v>3283.0559751696496</v>
      </c>
      <c r="Y25" s="164">
        <f t="shared" si="1"/>
        <v>3039.8666436756012</v>
      </c>
      <c r="Z25" s="164">
        <f t="shared" si="1"/>
        <v>2814.6913367366674</v>
      </c>
      <c r="AA25" s="164">
        <f t="shared" si="1"/>
        <v>2606.1956821635813</v>
      </c>
      <c r="AB25" s="164">
        <f t="shared" si="1"/>
        <v>2413.1441501514637</v>
      </c>
      <c r="AC25" s="164">
        <f t="shared" si="1"/>
        <v>2234.3927316217255</v>
      </c>
      <c r="AD25" s="164">
        <f t="shared" si="1"/>
        <v>2068.8821589090048</v>
      </c>
      <c r="AE25" s="164">
        <f t="shared" si="1"/>
        <v>1915.631628619449</v>
      </c>
      <c r="AF25" s="164">
        <f t="shared" si="1"/>
        <v>1773.7329894624525</v>
      </c>
      <c r="AG25" s="164">
        <f>SUM(W25:AA25)</f>
        <v>13076.334059035156</v>
      </c>
      <c r="AH25" s="164">
        <f>SUM(W25:AF25)</f>
        <v>23482.11771779925</v>
      </c>
      <c r="AI25" s="149"/>
      <c r="AJ25" s="149"/>
      <c r="AK25" s="149"/>
    </row>
    <row r="26" spans="1:37" ht="15" customHeight="1" x14ac:dyDescent="0.2">
      <c r="A26" s="7"/>
      <c r="B26" s="183"/>
      <c r="C26" s="185"/>
      <c r="D26" s="185"/>
      <c r="E26" s="38"/>
      <c r="F26" s="178" t="s">
        <v>150</v>
      </c>
      <c r="G26" s="179"/>
      <c r="H26" s="11"/>
      <c r="K26" s="169"/>
      <c r="M26" s="173"/>
      <c r="T26" s="171"/>
      <c r="U26" s="149"/>
      <c r="V26" s="164"/>
      <c r="W26" s="164"/>
      <c r="X26" s="164"/>
      <c r="Y26" s="164"/>
      <c r="Z26" s="164"/>
      <c r="AA26" s="164"/>
      <c r="AB26" s="164"/>
      <c r="AC26" s="164"/>
      <c r="AD26" s="164"/>
      <c r="AE26" s="164"/>
      <c r="AF26" s="164"/>
      <c r="AG26" s="164"/>
      <c r="AH26" s="164"/>
      <c r="AI26" s="149"/>
      <c r="AJ26" s="149"/>
      <c r="AK26" s="149"/>
    </row>
    <row r="27" spans="1:37" ht="16" customHeight="1" x14ac:dyDescent="0.2">
      <c r="A27" s="7"/>
      <c r="B27" s="18" t="s">
        <v>113</v>
      </c>
      <c r="C27" s="39">
        <f>SUM(C25:C26)</f>
        <v>13175.199999999997</v>
      </c>
      <c r="D27" s="40">
        <f>SUM(D25:D26)</f>
        <v>14739.2</v>
      </c>
      <c r="E27" s="40">
        <f>D27-C27</f>
        <v>1564.0000000000036</v>
      </c>
      <c r="F27" s="178" t="str">
        <f>"a payback of "&amp;X2&amp;" months vs "</f>
        <v xml:space="preserve">a payback of 8.4 months vs </v>
      </c>
      <c r="G27" s="179"/>
      <c r="H27" s="11"/>
      <c r="K27" s="169"/>
      <c r="M27" s="173"/>
      <c r="T27" s="171"/>
      <c r="V27" s="164" t="s">
        <v>61</v>
      </c>
      <c r="W27" s="164">
        <f>G30</f>
        <v>0.08</v>
      </c>
      <c r="X27" s="164"/>
      <c r="Y27" s="164"/>
      <c r="Z27" s="164"/>
      <c r="AA27" s="164"/>
      <c r="AB27" s="164"/>
      <c r="AC27" s="164"/>
      <c r="AD27" s="164"/>
      <c r="AE27" s="164"/>
      <c r="AF27" s="164"/>
      <c r="AG27" s="164">
        <f>(AG25-AG24)/AG24</f>
        <v>4.0653795189544946</v>
      </c>
      <c r="AH27" s="164"/>
      <c r="AI27" s="149"/>
      <c r="AJ27" s="149"/>
      <c r="AK27" s="149"/>
    </row>
    <row r="28" spans="1:37" ht="17" thickBot="1" x14ac:dyDescent="0.25">
      <c r="A28" s="7"/>
      <c r="B28" s="19" t="s">
        <v>139</v>
      </c>
      <c r="C28" s="41">
        <f>SUM(C16:C17)*-1</f>
        <v>-11250</v>
      </c>
      <c r="D28" s="42">
        <f>(D17+D16)*-1</f>
        <v>-2300</v>
      </c>
      <c r="E28" s="42">
        <f>D28-C28</f>
        <v>8950</v>
      </c>
      <c r="F28" s="180" t="str">
        <f>X3&amp;" months with an APU"</f>
        <v>41 months with an APU</v>
      </c>
      <c r="G28" s="181"/>
      <c r="H28" s="11"/>
      <c r="T28" s="171"/>
      <c r="U28" s="10"/>
      <c r="V28" s="162"/>
      <c r="W28" s="162"/>
      <c r="X28" s="162"/>
      <c r="Y28" s="162"/>
      <c r="Z28" s="162"/>
      <c r="AA28" s="162"/>
      <c r="AB28" s="162"/>
      <c r="AC28" s="162"/>
      <c r="AD28" s="162"/>
      <c r="AE28" s="162"/>
      <c r="AF28" s="162"/>
      <c r="AG28" s="162"/>
      <c r="AH28" s="162"/>
      <c r="AI28" s="10"/>
      <c r="AJ28" s="10"/>
      <c r="AK28" s="10"/>
    </row>
    <row r="29" spans="1:37" ht="5" customHeight="1" thickBot="1" x14ac:dyDescent="0.25">
      <c r="A29" s="7"/>
      <c r="B29" s="27"/>
      <c r="C29" s="42"/>
      <c r="D29" s="42"/>
      <c r="E29" s="42"/>
      <c r="F29" s="26"/>
      <c r="G29" s="26"/>
      <c r="H29" s="11"/>
      <c r="T29" s="171"/>
      <c r="U29" s="10"/>
      <c r="V29" s="162"/>
      <c r="W29" s="162"/>
      <c r="X29" s="162"/>
      <c r="Y29" s="162"/>
      <c r="Z29" s="162"/>
      <c r="AA29" s="162"/>
      <c r="AB29" s="162"/>
      <c r="AC29" s="162"/>
      <c r="AD29" s="162"/>
      <c r="AE29" s="162"/>
      <c r="AF29" s="162"/>
      <c r="AG29" s="162"/>
      <c r="AH29" s="162"/>
      <c r="AI29" s="10"/>
      <c r="AJ29" s="10"/>
      <c r="AK29" s="10"/>
    </row>
    <row r="30" spans="1:37" ht="17" thickBot="1" x14ac:dyDescent="0.25">
      <c r="A30" s="7"/>
      <c r="B30" s="158" t="s">
        <v>146</v>
      </c>
      <c r="C30" s="160">
        <f>(-1*C28)/(C27/C7)*12</f>
        <v>40.986095087740608</v>
      </c>
      <c r="D30" s="160">
        <f>(-1*D28)/(C27/C7)*12</f>
        <v>8.379379440160303</v>
      </c>
      <c r="E30" s="154"/>
      <c r="F30" s="155" t="s">
        <v>44</v>
      </c>
      <c r="G30" s="156">
        <v>0.08</v>
      </c>
      <c r="H30" s="11"/>
      <c r="T30" s="171"/>
      <c r="U30" s="10"/>
      <c r="V30" s="162"/>
      <c r="W30" s="162"/>
      <c r="X30" s="162"/>
      <c r="Y30" s="162"/>
      <c r="Z30" s="162"/>
      <c r="AA30" s="162"/>
      <c r="AB30" s="162"/>
      <c r="AC30" s="162"/>
      <c r="AD30" s="162"/>
      <c r="AE30" s="162"/>
      <c r="AF30" s="162">
        <f>E28</f>
        <v>8950</v>
      </c>
      <c r="AG30" s="162">
        <f>TRUNC(E27)</f>
        <v>1564</v>
      </c>
      <c r="AH30" s="162" t="str">
        <f>IF(AG30&gt;0,"negative","")</f>
        <v>negative</v>
      </c>
      <c r="AI30" s="10"/>
      <c r="AJ30" s="10"/>
      <c r="AK30" s="10"/>
    </row>
    <row r="31" spans="1:37" ht="17" thickBot="1" x14ac:dyDescent="0.25">
      <c r="A31" s="13"/>
      <c r="B31" s="16"/>
      <c r="C31" s="16"/>
      <c r="D31" s="16"/>
      <c r="E31" s="16"/>
      <c r="F31" s="16"/>
      <c r="G31" s="16"/>
      <c r="H31" s="17"/>
      <c r="M31" s="173"/>
      <c r="T31" s="171"/>
      <c r="U31" s="10"/>
      <c r="V31" s="162"/>
      <c r="W31" s="162"/>
      <c r="X31" s="162"/>
      <c r="Y31" s="162"/>
      <c r="Z31" s="162"/>
      <c r="AA31" s="162"/>
      <c r="AB31" s="162"/>
      <c r="AC31" s="162"/>
      <c r="AD31" s="162"/>
      <c r="AE31" s="162"/>
      <c r="AF31" s="162">
        <f>AF30/1000</f>
        <v>8.9499999999999993</v>
      </c>
      <c r="AG31" s="162">
        <f>AG30/-1000</f>
        <v>-1.5640000000000001</v>
      </c>
      <c r="AH31" s="162"/>
      <c r="AI31" s="10"/>
      <c r="AJ31" s="10"/>
      <c r="AK31" s="10"/>
    </row>
    <row r="32" spans="1:37" ht="16" x14ac:dyDescent="0.2">
      <c r="M32" s="173"/>
      <c r="T32" s="171"/>
      <c r="U32" s="10"/>
      <c r="V32" s="162"/>
      <c r="W32" s="162"/>
      <c r="X32" s="162"/>
      <c r="Y32" s="162"/>
      <c r="Z32" s="162"/>
      <c r="AA32" s="162"/>
      <c r="AB32" s="162"/>
      <c r="AC32" s="162"/>
      <c r="AD32" s="162"/>
      <c r="AE32" s="162" t="e">
        <f>trunC</f>
        <v>#NAME?</v>
      </c>
      <c r="AF32" s="162">
        <f>TRUNC(AF31,1)</f>
        <v>8.9</v>
      </c>
      <c r="AG32" s="162">
        <f>TRUNC(AG31,1)</f>
        <v>-1.5</v>
      </c>
      <c r="AH32" s="162"/>
      <c r="AI32" s="10"/>
      <c r="AJ32" s="10"/>
      <c r="AK32" s="10"/>
    </row>
    <row r="33" spans="3:37" ht="16" x14ac:dyDescent="0.2">
      <c r="C33" s="175"/>
      <c r="D33" s="175"/>
      <c r="T33" s="171"/>
      <c r="U33" s="10"/>
      <c r="V33" s="162"/>
      <c r="W33" s="162"/>
      <c r="X33" s="162"/>
      <c r="Y33" s="162"/>
      <c r="Z33" s="162"/>
      <c r="AA33" s="162"/>
      <c r="AB33" s="162"/>
      <c r="AC33" s="162"/>
      <c r="AD33" s="162"/>
      <c r="AE33" s="162"/>
      <c r="AF33" s="162"/>
      <c r="AG33" s="162"/>
      <c r="AH33" s="162"/>
      <c r="AI33" s="10"/>
      <c r="AJ33" s="10"/>
      <c r="AK33" s="10"/>
    </row>
    <row r="34" spans="3:37" ht="16" x14ac:dyDescent="0.2">
      <c r="T34" s="171"/>
      <c r="U34" s="10"/>
      <c r="V34" s="162"/>
      <c r="W34" s="162"/>
      <c r="X34" s="162"/>
      <c r="Y34" s="162"/>
      <c r="Z34" s="162"/>
      <c r="AA34" s="162"/>
      <c r="AB34" s="162"/>
      <c r="AC34" s="162"/>
      <c r="AD34" s="162"/>
      <c r="AE34" s="162"/>
      <c r="AF34" s="162"/>
      <c r="AG34" s="162"/>
      <c r="AH34" s="162"/>
      <c r="AI34" s="10"/>
      <c r="AJ34" s="10"/>
      <c r="AK34" s="10"/>
    </row>
    <row r="35" spans="3:37" ht="16" x14ac:dyDescent="0.2">
      <c r="L35" s="174"/>
      <c r="M35" s="173"/>
      <c r="T35" s="171"/>
      <c r="U35" s="10"/>
      <c r="V35" s="162"/>
      <c r="W35" s="162"/>
      <c r="X35" s="162"/>
      <c r="Y35" s="162"/>
      <c r="Z35" s="162"/>
      <c r="AA35" s="162"/>
      <c r="AB35" s="162"/>
      <c r="AC35" s="162"/>
      <c r="AD35" s="162"/>
      <c r="AE35" s="162"/>
      <c r="AF35" s="162"/>
      <c r="AG35" s="162"/>
      <c r="AH35" s="162"/>
      <c r="AI35" s="10"/>
      <c r="AJ35" s="10"/>
      <c r="AK35" s="10"/>
    </row>
    <row r="36" spans="3:37" ht="16" x14ac:dyDescent="0.2">
      <c r="K36" s="169"/>
      <c r="M36" s="173"/>
    </row>
    <row r="37" spans="3:37" ht="16" x14ac:dyDescent="0.2">
      <c r="M37" s="173"/>
    </row>
    <row r="38" spans="3:37" ht="16" x14ac:dyDescent="0.2"/>
    <row r="39" spans="3:37" ht="16" x14ac:dyDescent="0.2"/>
    <row r="40" spans="3:37" ht="16" x14ac:dyDescent="0.2"/>
    <row r="41" spans="3:37" ht="16" x14ac:dyDescent="0.2"/>
    <row r="42" spans="3:37" ht="16" x14ac:dyDescent="0.2"/>
    <row r="43" spans="3:37" ht="16" x14ac:dyDescent="0.2">
      <c r="K43" s="169"/>
    </row>
    <row r="44" spans="3:37" ht="16" x14ac:dyDescent="0.2"/>
    <row r="45" spans="3:37" ht="16" x14ac:dyDescent="0.2"/>
    <row r="46" spans="3:37" ht="16" x14ac:dyDescent="0.2"/>
    <row r="47" spans="3:37" ht="16" x14ac:dyDescent="0.2"/>
    <row r="48" spans="3:37" ht="16" x14ac:dyDescent="0.2"/>
    <row r="49" ht="16" x14ac:dyDescent="0.2"/>
    <row r="50" ht="16" x14ac:dyDescent="0.2"/>
    <row r="51" ht="16" x14ac:dyDescent="0.2"/>
    <row r="52" ht="16" x14ac:dyDescent="0.2"/>
    <row r="53" ht="16" customHeight="1" x14ac:dyDescent="0.2"/>
    <row r="54" ht="16" customHeight="1" x14ac:dyDescent="0.2"/>
    <row r="55" ht="16" customHeight="1" x14ac:dyDescent="0.2"/>
    <row r="56" ht="16" customHeight="1" x14ac:dyDescent="0.2"/>
    <row r="57" ht="16" customHeight="1" x14ac:dyDescent="0.2"/>
    <row r="58" ht="16" customHeight="1" x14ac:dyDescent="0.2"/>
    <row r="59" ht="16" customHeight="1" x14ac:dyDescent="0.2"/>
    <row r="60" ht="16" customHeight="1" x14ac:dyDescent="0.2"/>
    <row r="61" ht="16" customHeight="1" x14ac:dyDescent="0.2"/>
    <row r="62" ht="16" customHeight="1" x14ac:dyDescent="0.2"/>
    <row r="63" ht="16" customHeight="1" x14ac:dyDescent="0.2"/>
    <row r="64"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sheetData>
  <sheetProtection algorithmName="SHA-512" hashValue="0sZvxV4pLrYs+CwRUA8aIFXIiGDk6TR6iYNSjNDIO1WrSj92LBrTxZBLbYr+8+w8fL7zPEzSRGLVwAYmvljqbQ==" saltValue="7FDZ8D1M1I+WMFemeqfzIw==" spinCount="100000" sheet="1" objects="1" scenarios="1"/>
  <mergeCells count="7">
    <mergeCell ref="F25:G25"/>
    <mergeCell ref="F26:G26"/>
    <mergeCell ref="F27:G27"/>
    <mergeCell ref="F28:G28"/>
    <mergeCell ref="B25:B26"/>
    <mergeCell ref="C25:C26"/>
    <mergeCell ref="D25:D26"/>
  </mergeCells>
  <phoneticPr fontId="30" type="noConversion"/>
  <pageMargins left="0.75" right="0.75" top="0.5" bottom="0.5" header="0.5" footer="0.5"/>
  <pageSetup scale="98" orientation="landscape" horizontalDpi="4294967292" verticalDpi="4294967292"/>
  <headerFooter alignWithMargins="0"/>
  <ignoredErrors>
    <ignoredError sqref="C25:D25 C2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Layout" workbookViewId="0">
      <selection activeCell="A33" sqref="A33"/>
    </sheetView>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4"/>
  <sheetViews>
    <sheetView topLeftCell="A18" zoomScale="125" workbookViewId="0">
      <selection activeCell="G41" sqref="G41"/>
    </sheetView>
  </sheetViews>
  <sheetFormatPr baseColWidth="10" defaultColWidth="8.83203125" defaultRowHeight="13" x14ac:dyDescent="0.15"/>
  <cols>
    <col min="1" max="1" width="4.1640625" style="44" customWidth="1"/>
    <col min="2" max="2" width="22.1640625" style="44" customWidth="1"/>
    <col min="3" max="3" width="10.6640625" style="44" customWidth="1"/>
    <col min="4" max="4" width="6" style="44" customWidth="1"/>
    <col min="5" max="5" width="17.1640625" style="44" customWidth="1"/>
    <col min="6" max="6" width="8.83203125" style="44"/>
    <col min="7" max="7" width="8.5" style="44" customWidth="1"/>
    <col min="8" max="8" width="10.33203125" style="44" customWidth="1"/>
    <col min="9" max="9" width="9.6640625" style="44" customWidth="1"/>
    <col min="10" max="10" width="6.5" style="44" customWidth="1"/>
    <col min="11" max="11" width="10.6640625" style="44" customWidth="1"/>
    <col min="12" max="16384" width="8.83203125" style="44"/>
  </cols>
  <sheetData>
    <row r="1" spans="1:12" ht="22.5" customHeight="1" x14ac:dyDescent="0.25">
      <c r="A1" s="43" t="s">
        <v>74</v>
      </c>
      <c r="B1" s="43"/>
    </row>
    <row r="2" spans="1:12" ht="11.25" customHeight="1" x14ac:dyDescent="0.15">
      <c r="A2" s="45" t="s">
        <v>75</v>
      </c>
    </row>
    <row r="3" spans="1:12" x14ac:dyDescent="0.15">
      <c r="A3" s="207" t="s">
        <v>102</v>
      </c>
      <c r="B3" s="194"/>
      <c r="C3" s="194"/>
      <c r="D3" s="194"/>
      <c r="E3" s="194"/>
    </row>
    <row r="4" spans="1:12" ht="3" customHeight="1" x14ac:dyDescent="0.15"/>
    <row r="5" spans="1:12" ht="6.75" customHeight="1" x14ac:dyDescent="0.15">
      <c r="A5" s="46"/>
      <c r="B5" s="47"/>
      <c r="C5" s="46"/>
      <c r="D5" s="46"/>
      <c r="E5" s="46"/>
      <c r="F5" s="46"/>
      <c r="G5" s="46"/>
      <c r="H5" s="46"/>
      <c r="I5" s="46"/>
      <c r="J5" s="46"/>
      <c r="K5" s="208"/>
      <c r="L5" s="194"/>
    </row>
    <row r="6" spans="1:12" ht="18.75" customHeight="1" x14ac:dyDescent="0.2">
      <c r="A6" s="48" t="s">
        <v>20</v>
      </c>
      <c r="B6" s="49"/>
      <c r="C6" s="49"/>
    </row>
    <row r="7" spans="1:12" ht="11.25" customHeight="1" x14ac:dyDescent="0.15">
      <c r="B7" s="50" t="s">
        <v>76</v>
      </c>
      <c r="E7" s="51" t="s">
        <v>80</v>
      </c>
      <c r="F7" s="52"/>
      <c r="G7" s="53"/>
      <c r="H7" s="52"/>
      <c r="I7" s="52"/>
      <c r="J7" s="53"/>
      <c r="K7" s="54" t="s">
        <v>32</v>
      </c>
    </row>
    <row r="8" spans="1:12" ht="11.25" customHeight="1" x14ac:dyDescent="0.15">
      <c r="B8" s="50" t="s">
        <v>77</v>
      </c>
      <c r="E8" s="51" t="s">
        <v>7</v>
      </c>
      <c r="F8" s="52"/>
      <c r="G8" s="201" t="s">
        <v>18</v>
      </c>
      <c r="H8" s="200"/>
      <c r="I8" s="200"/>
      <c r="J8" s="53"/>
      <c r="K8" s="54" t="s">
        <v>71</v>
      </c>
    </row>
    <row r="9" spans="1:12" ht="20" x14ac:dyDescent="0.2">
      <c r="A9" s="55">
        <v>1</v>
      </c>
      <c r="B9" s="56">
        <f>'IdleSmart v. APU'!C5</f>
        <v>1</v>
      </c>
      <c r="C9" s="54" t="s">
        <v>78</v>
      </c>
      <c r="D9" s="57" t="s">
        <v>79</v>
      </c>
      <c r="E9" s="58">
        <f>'IdleSmart v. APU'!C4</f>
        <v>2000</v>
      </c>
      <c r="F9" s="59" t="s">
        <v>81</v>
      </c>
      <c r="G9" s="57" t="s">
        <v>79</v>
      </c>
      <c r="H9" s="60">
        <f>'IdleSmart v. APU'!C6</f>
        <v>2.87</v>
      </c>
      <c r="I9" s="61" t="s">
        <v>84</v>
      </c>
      <c r="J9" s="62" t="s">
        <v>64</v>
      </c>
      <c r="K9" s="63">
        <f>B9*E9*H9</f>
        <v>5740</v>
      </c>
      <c r="L9" s="54" t="s">
        <v>82</v>
      </c>
    </row>
    <row r="10" spans="1:12" x14ac:dyDescent="0.15">
      <c r="A10" s="64"/>
      <c r="B10" s="51" t="s">
        <v>80</v>
      </c>
      <c r="C10" s="54"/>
      <c r="D10" s="65"/>
      <c r="E10" s="51" t="s">
        <v>28</v>
      </c>
      <c r="F10" s="59"/>
      <c r="G10" s="65"/>
      <c r="J10" s="66"/>
      <c r="K10" s="67" t="s">
        <v>31</v>
      </c>
    </row>
    <row r="11" spans="1:12" ht="12" customHeight="1" x14ac:dyDescent="0.15">
      <c r="A11" s="64"/>
      <c r="B11" s="51" t="s">
        <v>7</v>
      </c>
      <c r="C11" s="54"/>
      <c r="D11" s="65"/>
      <c r="E11" s="51" t="s">
        <v>29</v>
      </c>
      <c r="F11" s="59"/>
      <c r="G11" s="201" t="s">
        <v>18</v>
      </c>
      <c r="H11" s="200"/>
      <c r="I11" s="200"/>
      <c r="J11" s="66"/>
      <c r="K11" s="67" t="s">
        <v>30</v>
      </c>
    </row>
    <row r="12" spans="1:12" ht="20" x14ac:dyDescent="0.2">
      <c r="A12" s="68">
        <v>2</v>
      </c>
      <c r="B12" s="69">
        <f>E9</f>
        <v>2000</v>
      </c>
      <c r="C12" s="59" t="s">
        <v>81</v>
      </c>
      <c r="D12" s="57" t="s">
        <v>79</v>
      </c>
      <c r="E12" s="70">
        <f>'IdleSmart v. APU'!D18</f>
        <v>0.6</v>
      </c>
      <c r="F12" s="71"/>
      <c r="G12" s="57" t="s">
        <v>79</v>
      </c>
      <c r="H12" s="60">
        <f>H9</f>
        <v>2.87</v>
      </c>
      <c r="I12" s="61" t="s">
        <v>84</v>
      </c>
      <c r="J12" s="62" t="s">
        <v>64</v>
      </c>
      <c r="K12" s="63">
        <f>B12*E12*H12</f>
        <v>3444</v>
      </c>
      <c r="L12" s="54" t="s">
        <v>66</v>
      </c>
    </row>
    <row r="13" spans="1:12" x14ac:dyDescent="0.15">
      <c r="A13" s="64"/>
      <c r="B13" s="72"/>
      <c r="C13" s="54"/>
      <c r="D13" s="65"/>
      <c r="E13" s="51" t="s">
        <v>109</v>
      </c>
      <c r="F13" s="59"/>
      <c r="G13" s="65"/>
      <c r="J13" s="66"/>
    </row>
    <row r="14" spans="1:12" x14ac:dyDescent="0.15">
      <c r="A14" s="64"/>
      <c r="B14" s="73" t="s">
        <v>76</v>
      </c>
      <c r="C14" s="54"/>
      <c r="D14" s="65"/>
      <c r="E14" s="51" t="s">
        <v>110</v>
      </c>
      <c r="F14" s="59"/>
      <c r="G14" s="201" t="s">
        <v>70</v>
      </c>
      <c r="H14" s="189"/>
      <c r="I14" s="189"/>
      <c r="J14" s="66"/>
      <c r="K14" s="54" t="s">
        <v>72</v>
      </c>
    </row>
    <row r="15" spans="1:12" ht="20" x14ac:dyDescent="0.2">
      <c r="A15" s="68">
        <v>3</v>
      </c>
      <c r="B15" s="72">
        <f>$B$9</f>
        <v>1</v>
      </c>
      <c r="C15" s="54" t="str">
        <f>$C$9</f>
        <v>gallons/hour</v>
      </c>
      <c r="D15" s="57" t="s">
        <v>79</v>
      </c>
      <c r="E15" s="74">
        <f>E9*E12</f>
        <v>1200</v>
      </c>
      <c r="F15" s="59" t="s">
        <v>81</v>
      </c>
      <c r="G15" s="57" t="s">
        <v>79</v>
      </c>
      <c r="H15" s="75">
        <f>'IdleSmart v. APU'!C9</f>
        <v>7</v>
      </c>
      <c r="I15" s="76" t="s">
        <v>83</v>
      </c>
      <c r="J15" s="62" t="s">
        <v>64</v>
      </c>
      <c r="K15" s="77">
        <f>B15*E15*H15</f>
        <v>8400</v>
      </c>
      <c r="L15" s="54" t="s">
        <v>66</v>
      </c>
    </row>
    <row r="16" spans="1:12" ht="11.25" customHeight="1" x14ac:dyDescent="0.15">
      <c r="B16" s="51" t="s">
        <v>85</v>
      </c>
      <c r="C16" s="78"/>
      <c r="D16" s="65"/>
      <c r="E16" s="197" t="s">
        <v>67</v>
      </c>
      <c r="G16" s="53"/>
      <c r="H16" s="53"/>
      <c r="I16" s="79"/>
      <c r="J16" s="66"/>
      <c r="K16" s="80" t="s">
        <v>88</v>
      </c>
    </row>
    <row r="17" spans="1:12" ht="11.25" customHeight="1" x14ac:dyDescent="0.15">
      <c r="B17" s="52" t="s">
        <v>86</v>
      </c>
      <c r="C17" s="78"/>
      <c r="D17" s="65"/>
      <c r="E17" s="206"/>
      <c r="G17" s="53"/>
      <c r="H17" s="53"/>
      <c r="I17" s="53"/>
      <c r="J17" s="66"/>
      <c r="K17" s="80" t="s">
        <v>89</v>
      </c>
    </row>
    <row r="18" spans="1:12" ht="20" x14ac:dyDescent="0.2">
      <c r="A18" s="55">
        <v>4</v>
      </c>
      <c r="B18" s="81">
        <f>'IdleSmart v. APU'!C10</f>
        <v>350</v>
      </c>
      <c r="C18" s="82" t="s">
        <v>87</v>
      </c>
      <c r="D18" s="83" t="s">
        <v>65</v>
      </c>
      <c r="E18" s="58">
        <f>'IdleSmart v. APU'!C11</f>
        <v>30000</v>
      </c>
      <c r="F18" s="71" t="s">
        <v>68</v>
      </c>
      <c r="G18" s="84">
        <f>B18/E18</f>
        <v>1.1666666666666667E-2</v>
      </c>
      <c r="H18" s="59" t="s">
        <v>8</v>
      </c>
      <c r="I18" s="85" t="s">
        <v>63</v>
      </c>
      <c r="J18" s="86" t="s">
        <v>64</v>
      </c>
      <c r="K18" s="63">
        <f>G18*K15</f>
        <v>98</v>
      </c>
      <c r="L18" s="54" t="s">
        <v>90</v>
      </c>
    </row>
    <row r="19" spans="1:12" ht="12.75" customHeight="1" x14ac:dyDescent="0.2">
      <c r="B19" s="87" t="s">
        <v>85</v>
      </c>
      <c r="C19" s="88"/>
      <c r="D19" s="65"/>
      <c r="E19" s="51" t="s">
        <v>104</v>
      </c>
      <c r="F19" s="89"/>
      <c r="G19" s="53"/>
      <c r="H19" s="59"/>
      <c r="I19" s="53"/>
      <c r="J19" s="89"/>
    </row>
    <row r="20" spans="1:12" ht="11.25" customHeight="1" x14ac:dyDescent="0.2">
      <c r="B20" s="87" t="s">
        <v>5</v>
      </c>
      <c r="C20" s="88"/>
      <c r="D20" s="65"/>
      <c r="E20" s="51" t="s">
        <v>105</v>
      </c>
      <c r="F20" s="89"/>
      <c r="G20" s="53"/>
      <c r="H20" s="59"/>
      <c r="I20" s="53"/>
      <c r="J20" s="89"/>
      <c r="K20" s="67" t="s">
        <v>106</v>
      </c>
    </row>
    <row r="21" spans="1:12" ht="20" x14ac:dyDescent="0.2">
      <c r="A21" s="55">
        <v>5</v>
      </c>
      <c r="B21" s="90">
        <f>'IdleSmart v. APU'!C12</f>
        <v>17000</v>
      </c>
      <c r="C21" s="91" t="s">
        <v>91</v>
      </c>
      <c r="D21" s="83" t="s">
        <v>65</v>
      </c>
      <c r="E21" s="58">
        <f>'IdleSmart v. APU'!C13</f>
        <v>1000000</v>
      </c>
      <c r="F21" s="71" t="s">
        <v>68</v>
      </c>
      <c r="G21" s="84">
        <f>B21/E21</f>
        <v>1.7000000000000001E-2</v>
      </c>
      <c r="H21" s="59" t="s">
        <v>8</v>
      </c>
      <c r="I21" s="85" t="s">
        <v>63</v>
      </c>
      <c r="J21" s="86" t="s">
        <v>64</v>
      </c>
      <c r="K21" s="63">
        <f>G21*K15</f>
        <v>142.80000000000001</v>
      </c>
      <c r="L21" s="54" t="s">
        <v>90</v>
      </c>
    </row>
    <row r="22" spans="1:12" ht="14.25" customHeight="1" x14ac:dyDescent="0.2">
      <c r="B22" s="93"/>
      <c r="C22" s="94"/>
      <c r="F22" s="53"/>
      <c r="G22" s="53"/>
      <c r="H22" s="53"/>
      <c r="I22" s="53"/>
      <c r="J22" s="89"/>
      <c r="K22" s="95" t="s">
        <v>3</v>
      </c>
    </row>
    <row r="23" spans="1:12" ht="16" customHeight="1" thickBot="1" x14ac:dyDescent="0.25">
      <c r="B23" s="93"/>
      <c r="C23" s="94"/>
      <c r="F23" s="53"/>
      <c r="G23" s="53"/>
      <c r="H23" s="53"/>
      <c r="I23" s="53"/>
      <c r="J23" s="89"/>
      <c r="K23" s="95" t="s">
        <v>4</v>
      </c>
    </row>
    <row r="24" spans="1:12" ht="21" thickBot="1" x14ac:dyDescent="0.25">
      <c r="A24" s="55">
        <v>6</v>
      </c>
      <c r="B24" s="93"/>
      <c r="C24" s="96"/>
      <c r="F24" s="53"/>
      <c r="G24" s="53"/>
      <c r="H24" s="53"/>
      <c r="I24" s="53" t="s">
        <v>2</v>
      </c>
      <c r="J24" s="86" t="s">
        <v>64</v>
      </c>
      <c r="K24" s="97">
        <f>K12+K18+K21</f>
        <v>3684.8</v>
      </c>
      <c r="L24" s="98" t="s">
        <v>90</v>
      </c>
    </row>
    <row r="25" spans="1:12" ht="3.75" customHeight="1" x14ac:dyDescent="0.15">
      <c r="A25" s="46"/>
      <c r="B25" s="46"/>
      <c r="C25" s="99"/>
      <c r="D25" s="46"/>
      <c r="E25" s="46"/>
      <c r="F25" s="46"/>
      <c r="G25" s="46"/>
      <c r="H25" s="46"/>
      <c r="I25" s="46"/>
      <c r="J25" s="46"/>
      <c r="K25" s="186"/>
      <c r="L25" s="187"/>
    </row>
    <row r="26" spans="1:12" ht="18.75" customHeight="1" x14ac:dyDescent="0.2">
      <c r="A26" s="48" t="s">
        <v>27</v>
      </c>
      <c r="B26" s="100"/>
      <c r="C26" s="54"/>
    </row>
    <row r="27" spans="1:12" ht="12" customHeight="1" x14ac:dyDescent="0.15">
      <c r="A27" s="101" t="s">
        <v>107</v>
      </c>
      <c r="B27" s="102"/>
      <c r="C27" s="54"/>
    </row>
    <row r="28" spans="1:12" ht="5.25" customHeight="1" x14ac:dyDescent="0.15">
      <c r="B28" s="103"/>
      <c r="C28" s="87"/>
      <c r="D28" s="52"/>
      <c r="F28" s="52"/>
      <c r="H28" s="52"/>
      <c r="I28" s="52"/>
    </row>
    <row r="29" spans="1:12" ht="11.25" customHeight="1" x14ac:dyDescent="0.15">
      <c r="B29" s="195" t="s">
        <v>13</v>
      </c>
      <c r="C29" s="196"/>
      <c r="D29" s="53"/>
      <c r="E29" s="52" t="s">
        <v>95</v>
      </c>
      <c r="F29" s="53"/>
      <c r="G29" s="52" t="s">
        <v>96</v>
      </c>
      <c r="H29" s="53"/>
      <c r="I29" s="197" t="s">
        <v>111</v>
      </c>
      <c r="J29" s="189"/>
    </row>
    <row r="30" spans="1:12" ht="20" x14ac:dyDescent="0.2">
      <c r="A30" s="55">
        <v>7</v>
      </c>
      <c r="B30" s="104">
        <v>0</v>
      </c>
      <c r="C30" s="105" t="s">
        <v>78</v>
      </c>
      <c r="D30" s="57" t="s">
        <v>79</v>
      </c>
      <c r="E30" s="106">
        <f>E15</f>
        <v>1200</v>
      </c>
      <c r="F30" s="57" t="s">
        <v>79</v>
      </c>
      <c r="G30" s="92">
        <f>H9</f>
        <v>2.87</v>
      </c>
      <c r="H30" s="107" t="s">
        <v>64</v>
      </c>
      <c r="I30" s="108">
        <f>B30*E30*G30</f>
        <v>0</v>
      </c>
      <c r="J30" s="44" t="s">
        <v>90</v>
      </c>
    </row>
    <row r="31" spans="1:12" ht="11.25" customHeight="1" x14ac:dyDescent="0.15">
      <c r="B31" s="109"/>
      <c r="C31" s="110"/>
      <c r="D31" s="65"/>
      <c r="F31" s="65"/>
      <c r="K31" s="111" t="s">
        <v>100</v>
      </c>
    </row>
    <row r="32" spans="1:12" ht="12" customHeight="1" x14ac:dyDescent="0.15">
      <c r="B32" s="109"/>
      <c r="C32" s="110"/>
      <c r="D32" s="65"/>
      <c r="E32" s="198" t="s">
        <v>97</v>
      </c>
      <c r="F32" s="194"/>
      <c r="G32" s="53"/>
      <c r="H32" s="53"/>
      <c r="I32" s="52" t="s">
        <v>99</v>
      </c>
      <c r="J32" s="53"/>
      <c r="K32" s="111" t="s">
        <v>22</v>
      </c>
    </row>
    <row r="33" spans="1:12" ht="20" x14ac:dyDescent="0.2">
      <c r="A33" s="55">
        <v>8</v>
      </c>
      <c r="B33" s="112">
        <v>0</v>
      </c>
      <c r="C33" s="113">
        <v>125000</v>
      </c>
      <c r="D33" s="114"/>
      <c r="E33" s="90">
        <f>C33*B33</f>
        <v>0</v>
      </c>
      <c r="F33" s="66" t="s">
        <v>90</v>
      </c>
      <c r="G33" s="53"/>
      <c r="H33" s="115" t="s">
        <v>98</v>
      </c>
      <c r="I33" s="116">
        <f>I30</f>
        <v>0</v>
      </c>
      <c r="J33" s="86" t="s">
        <v>64</v>
      </c>
      <c r="K33" s="117">
        <f>I30+E33</f>
        <v>0</v>
      </c>
      <c r="L33" s="44" t="s">
        <v>90</v>
      </c>
    </row>
    <row r="34" spans="1:12" ht="11.25" customHeight="1" x14ac:dyDescent="0.2">
      <c r="B34" s="118"/>
      <c r="C34" s="148"/>
      <c r="D34" s="119"/>
      <c r="E34" s="52"/>
      <c r="F34" s="65"/>
      <c r="G34" s="52"/>
      <c r="H34" s="120"/>
      <c r="I34" s="52" t="s">
        <v>115</v>
      </c>
      <c r="J34" s="121"/>
      <c r="K34" s="111"/>
    </row>
    <row r="35" spans="1:12" ht="13.5" customHeight="1" thickBot="1" x14ac:dyDescent="0.25">
      <c r="B35" s="199" t="s">
        <v>15</v>
      </c>
      <c r="C35" s="200"/>
      <c r="D35" s="119"/>
      <c r="E35" s="201" t="s">
        <v>14</v>
      </c>
      <c r="F35" s="200"/>
      <c r="G35" s="202" t="s">
        <v>17</v>
      </c>
      <c r="H35" s="203"/>
      <c r="I35" s="52" t="s">
        <v>116</v>
      </c>
      <c r="J35" s="121"/>
      <c r="K35" s="204" t="s">
        <v>16</v>
      </c>
      <c r="L35" s="205"/>
    </row>
    <row r="36" spans="1:12" ht="21" thickBot="1" x14ac:dyDescent="0.25">
      <c r="A36" s="55">
        <v>9</v>
      </c>
      <c r="B36" s="122">
        <v>0</v>
      </c>
      <c r="C36" s="123" t="s">
        <v>23</v>
      </c>
      <c r="D36" s="57" t="s">
        <v>79</v>
      </c>
      <c r="E36" s="75">
        <v>0</v>
      </c>
      <c r="F36" s="71" t="s">
        <v>69</v>
      </c>
      <c r="G36" s="117">
        <f>B36*E36</f>
        <v>0</v>
      </c>
      <c r="H36" s="115" t="s">
        <v>98</v>
      </c>
      <c r="I36" s="116">
        <f>K33</f>
        <v>0</v>
      </c>
      <c r="J36" s="86" t="s">
        <v>64</v>
      </c>
      <c r="K36" s="124">
        <f>K33+G36</f>
        <v>0</v>
      </c>
      <c r="L36" s="125" t="s">
        <v>90</v>
      </c>
    </row>
    <row r="37" spans="1:12" ht="4.5" customHeight="1" x14ac:dyDescent="0.15">
      <c r="A37" s="46"/>
      <c r="B37" s="47"/>
      <c r="C37" s="47"/>
      <c r="D37" s="126"/>
      <c r="E37" s="46"/>
      <c r="F37" s="127"/>
      <c r="G37" s="46"/>
      <c r="H37" s="46"/>
      <c r="I37" s="46"/>
      <c r="J37" s="127"/>
      <c r="K37" s="186"/>
      <c r="L37" s="187"/>
    </row>
    <row r="38" spans="1:12" ht="18.75" customHeight="1" x14ac:dyDescent="0.2">
      <c r="A38" s="128" t="s">
        <v>21</v>
      </c>
      <c r="B38" s="112"/>
      <c r="C38" s="112"/>
      <c r="D38" s="129"/>
      <c r="F38" s="65"/>
      <c r="J38" s="65"/>
    </row>
    <row r="39" spans="1:12" ht="15.75" customHeight="1" x14ac:dyDescent="0.2">
      <c r="B39" s="112"/>
      <c r="C39" s="130"/>
      <c r="D39" s="129"/>
      <c r="E39" s="54"/>
      <c r="F39" s="65"/>
      <c r="G39" s="95" t="s">
        <v>117</v>
      </c>
      <c r="J39" s="65"/>
      <c r="K39" s="95" t="s">
        <v>119</v>
      </c>
    </row>
    <row r="40" spans="1:12" ht="12.75" customHeight="1" thickBot="1" x14ac:dyDescent="0.2">
      <c r="B40" s="112"/>
      <c r="C40" s="130"/>
      <c r="D40" s="129"/>
      <c r="E40" s="188" t="s">
        <v>19</v>
      </c>
      <c r="F40" s="189"/>
      <c r="G40" s="54" t="s">
        <v>108</v>
      </c>
      <c r="J40" s="65"/>
    </row>
    <row r="41" spans="1:12" ht="21" thickBot="1" x14ac:dyDescent="0.25">
      <c r="A41" s="55">
        <v>10</v>
      </c>
      <c r="B41" s="112"/>
      <c r="C41" s="112"/>
      <c r="D41" s="129"/>
      <c r="E41" s="131">
        <f>'IdleSmart v. APU'!D16+'IdleSmart v. APU'!D17</f>
        <v>2300</v>
      </c>
      <c r="F41" s="83" t="s">
        <v>65</v>
      </c>
      <c r="G41" s="97">
        <f>K24-K36</f>
        <v>3684.8</v>
      </c>
      <c r="H41" s="98" t="s">
        <v>118</v>
      </c>
      <c r="J41" s="62" t="s">
        <v>64</v>
      </c>
      <c r="K41" s="132">
        <f>E41/G41</f>
        <v>0.62418584455058612</v>
      </c>
      <c r="L41" s="98" t="s">
        <v>6</v>
      </c>
    </row>
    <row r="42" spans="1:12" x14ac:dyDescent="0.15">
      <c r="B42" s="133"/>
      <c r="C42" s="134"/>
      <c r="D42" s="112"/>
    </row>
    <row r="43" spans="1:12" x14ac:dyDescent="0.15">
      <c r="B43" s="190" t="s">
        <v>1</v>
      </c>
      <c r="C43" s="191"/>
      <c r="D43" s="191"/>
      <c r="E43" s="191"/>
    </row>
    <row r="44" spans="1:12" x14ac:dyDescent="0.15">
      <c r="B44" s="135"/>
      <c r="C44" s="136" t="s">
        <v>40</v>
      </c>
      <c r="D44" s="136"/>
      <c r="E44" s="137"/>
    </row>
    <row r="45" spans="1:12" x14ac:dyDescent="0.15">
      <c r="B45" s="77" t="s">
        <v>41</v>
      </c>
      <c r="C45" s="138" t="s">
        <v>42</v>
      </c>
      <c r="D45" s="139" t="s">
        <v>43</v>
      </c>
      <c r="E45" s="138" t="s">
        <v>73</v>
      </c>
    </row>
    <row r="46" spans="1:12" x14ac:dyDescent="0.15">
      <c r="B46" s="140">
        <v>800</v>
      </c>
      <c r="C46" s="141">
        <v>0.64</v>
      </c>
      <c r="D46" s="142">
        <v>0.7</v>
      </c>
      <c r="E46" s="141">
        <v>0.76</v>
      </c>
    </row>
    <row r="47" spans="1:12" x14ac:dyDescent="0.15">
      <c r="B47" s="143">
        <v>900</v>
      </c>
      <c r="C47" s="144">
        <v>0.73</v>
      </c>
      <c r="D47" s="142">
        <v>0.79</v>
      </c>
      <c r="E47" s="144">
        <v>0.85</v>
      </c>
    </row>
    <row r="48" spans="1:12" x14ac:dyDescent="0.15">
      <c r="B48" s="143">
        <v>1000</v>
      </c>
      <c r="C48" s="144">
        <v>0.81</v>
      </c>
      <c r="D48" s="142">
        <v>0.87</v>
      </c>
      <c r="E48" s="144">
        <v>0.94</v>
      </c>
    </row>
    <row r="49" spans="2:5" x14ac:dyDescent="0.15">
      <c r="B49" s="143">
        <v>1100</v>
      </c>
      <c r="C49" s="144">
        <v>0.92</v>
      </c>
      <c r="D49" s="142">
        <v>0.98</v>
      </c>
      <c r="E49" s="144">
        <v>1.05</v>
      </c>
    </row>
    <row r="50" spans="2:5" x14ac:dyDescent="0.15">
      <c r="B50" s="145">
        <v>1200</v>
      </c>
      <c r="C50" s="146">
        <v>1.03</v>
      </c>
      <c r="D50" s="147">
        <v>1.0900000000000001</v>
      </c>
      <c r="E50" s="146">
        <v>1.1499999999999999</v>
      </c>
    </row>
    <row r="51" spans="2:5" ht="16.5" customHeight="1" x14ac:dyDescent="0.15">
      <c r="B51" s="192" t="s">
        <v>120</v>
      </c>
      <c r="C51" s="193"/>
      <c r="D51" s="193"/>
      <c r="E51" s="193"/>
    </row>
    <row r="52" spans="2:5" x14ac:dyDescent="0.15">
      <c r="B52" s="189"/>
      <c r="C52" s="189"/>
      <c r="D52" s="189"/>
      <c r="E52" s="189"/>
    </row>
    <row r="53" spans="2:5" ht="12.75" customHeight="1" x14ac:dyDescent="0.15">
      <c r="B53" s="189"/>
      <c r="C53" s="189"/>
      <c r="D53" s="189"/>
      <c r="E53" s="189"/>
    </row>
    <row r="54" spans="2:5" ht="10.5" customHeight="1" x14ac:dyDescent="0.15">
      <c r="B54" s="194"/>
      <c r="C54" s="194"/>
      <c r="D54" s="194"/>
      <c r="E54" s="194"/>
    </row>
  </sheetData>
  <mergeCells count="18">
    <mergeCell ref="E16:E17"/>
    <mergeCell ref="A3:E3"/>
    <mergeCell ref="K5:L5"/>
    <mergeCell ref="G8:I8"/>
    <mergeCell ref="G11:I11"/>
    <mergeCell ref="G14:I14"/>
    <mergeCell ref="K37:L37"/>
    <mergeCell ref="E40:F40"/>
    <mergeCell ref="B43:E43"/>
    <mergeCell ref="B51:E54"/>
    <mergeCell ref="K25:L25"/>
    <mergeCell ref="B29:C29"/>
    <mergeCell ref="I29:J29"/>
    <mergeCell ref="E32:F32"/>
    <mergeCell ref="B35:C35"/>
    <mergeCell ref="E35:F35"/>
    <mergeCell ref="G35:H35"/>
    <mergeCell ref="K35:L35"/>
  </mergeCells>
  <phoneticPr fontId="30" type="noConversion"/>
  <pageMargins left="0.5" right="0.5" top="1" bottom="0.5" header="0.5" footer="0.5"/>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4"/>
  <sheetViews>
    <sheetView topLeftCell="A19" zoomScale="125" workbookViewId="0">
      <selection activeCell="K41" sqref="K41"/>
    </sheetView>
  </sheetViews>
  <sheetFormatPr baseColWidth="10" defaultColWidth="8.83203125" defaultRowHeight="13" x14ac:dyDescent="0.15"/>
  <cols>
    <col min="1" max="1" width="4.1640625" style="44" customWidth="1"/>
    <col min="2" max="2" width="22.1640625" style="44" customWidth="1"/>
    <col min="3" max="3" width="10.6640625" style="44" customWidth="1"/>
    <col min="4" max="4" width="6" style="44" customWidth="1"/>
    <col min="5" max="5" width="17.1640625" style="44" customWidth="1"/>
    <col min="6" max="6" width="8.83203125" style="44"/>
    <col min="7" max="7" width="8.5" style="44" customWidth="1"/>
    <col min="8" max="8" width="10.33203125" style="44" customWidth="1"/>
    <col min="9" max="9" width="9.6640625" style="44" customWidth="1"/>
    <col min="10" max="10" width="6.5" style="44" customWidth="1"/>
    <col min="11" max="11" width="10.6640625" style="44" customWidth="1"/>
    <col min="12" max="16384" width="8.83203125" style="44"/>
  </cols>
  <sheetData>
    <row r="1" spans="1:12" ht="22.5" customHeight="1" x14ac:dyDescent="0.25">
      <c r="A1" s="43" t="s">
        <v>74</v>
      </c>
      <c r="B1" s="43"/>
    </row>
    <row r="2" spans="1:12" ht="11.25" customHeight="1" x14ac:dyDescent="0.15">
      <c r="A2" s="45" t="s">
        <v>75</v>
      </c>
    </row>
    <row r="3" spans="1:12" x14ac:dyDescent="0.15">
      <c r="A3" s="207" t="s">
        <v>102</v>
      </c>
      <c r="B3" s="194"/>
      <c r="C3" s="194"/>
      <c r="D3" s="194"/>
      <c r="E3" s="194"/>
    </row>
    <row r="4" spans="1:12" ht="3" customHeight="1" x14ac:dyDescent="0.15"/>
    <row r="5" spans="1:12" ht="6.75" customHeight="1" x14ac:dyDescent="0.15">
      <c r="A5" s="46"/>
      <c r="B5" s="47"/>
      <c r="C5" s="46"/>
      <c r="D5" s="46"/>
      <c r="E5" s="46"/>
      <c r="F5" s="46"/>
      <c r="G5" s="46"/>
      <c r="H5" s="46"/>
      <c r="I5" s="46"/>
      <c r="J5" s="46"/>
      <c r="K5" s="208"/>
      <c r="L5" s="194"/>
    </row>
    <row r="6" spans="1:12" ht="18.75" customHeight="1" x14ac:dyDescent="0.2">
      <c r="A6" s="48" t="s">
        <v>20</v>
      </c>
      <c r="B6" s="49"/>
      <c r="C6" s="49"/>
    </row>
    <row r="7" spans="1:12" ht="11.25" customHeight="1" x14ac:dyDescent="0.15">
      <c r="B7" s="50" t="s">
        <v>76</v>
      </c>
      <c r="E7" s="51" t="s">
        <v>80</v>
      </c>
      <c r="F7" s="52"/>
      <c r="G7" s="53"/>
      <c r="H7" s="52"/>
      <c r="I7" s="52"/>
      <c r="J7" s="53"/>
      <c r="K7" s="54" t="s">
        <v>32</v>
      </c>
    </row>
    <row r="8" spans="1:12" ht="11.25" customHeight="1" x14ac:dyDescent="0.15">
      <c r="B8" s="50" t="s">
        <v>77</v>
      </c>
      <c r="E8" s="51" t="s">
        <v>7</v>
      </c>
      <c r="F8" s="52"/>
      <c r="G8" s="201" t="s">
        <v>18</v>
      </c>
      <c r="H8" s="200"/>
      <c r="I8" s="200"/>
      <c r="J8" s="53"/>
      <c r="K8" s="54" t="s">
        <v>71</v>
      </c>
    </row>
    <row r="9" spans="1:12" ht="20" x14ac:dyDescent="0.2">
      <c r="A9" s="55">
        <v>1</v>
      </c>
      <c r="B9" s="56">
        <f>'IdleSmart v. APU'!C5</f>
        <v>1</v>
      </c>
      <c r="C9" s="54" t="s">
        <v>78</v>
      </c>
      <c r="D9" s="57" t="s">
        <v>79</v>
      </c>
      <c r="E9" s="58">
        <f>'IdleSmart v. APU'!C4</f>
        <v>2000</v>
      </c>
      <c r="F9" s="59" t="s">
        <v>81</v>
      </c>
      <c r="G9" s="57" t="s">
        <v>79</v>
      </c>
      <c r="H9" s="60">
        <f>'IdleSmart v. APU'!C6</f>
        <v>2.87</v>
      </c>
      <c r="I9" s="61" t="s">
        <v>84</v>
      </c>
      <c r="J9" s="62" t="s">
        <v>64</v>
      </c>
      <c r="K9" s="63">
        <f>B9*E9*H9</f>
        <v>5740</v>
      </c>
      <c r="L9" s="54" t="s">
        <v>82</v>
      </c>
    </row>
    <row r="10" spans="1:12" x14ac:dyDescent="0.15">
      <c r="A10" s="64"/>
      <c r="B10" s="51" t="s">
        <v>80</v>
      </c>
      <c r="C10" s="54"/>
      <c r="D10" s="65"/>
      <c r="E10" s="51" t="s">
        <v>28</v>
      </c>
      <c r="F10" s="59"/>
      <c r="G10" s="65"/>
      <c r="J10" s="66"/>
      <c r="K10" s="67" t="s">
        <v>31</v>
      </c>
    </row>
    <row r="11" spans="1:12" ht="12" customHeight="1" x14ac:dyDescent="0.15">
      <c r="A11" s="64"/>
      <c r="B11" s="51" t="s">
        <v>7</v>
      </c>
      <c r="C11" s="54"/>
      <c r="D11" s="65"/>
      <c r="E11" s="51" t="s">
        <v>29</v>
      </c>
      <c r="F11" s="59"/>
      <c r="G11" s="201" t="s">
        <v>18</v>
      </c>
      <c r="H11" s="200"/>
      <c r="I11" s="200"/>
      <c r="J11" s="66"/>
      <c r="K11" s="67" t="s">
        <v>30</v>
      </c>
    </row>
    <row r="12" spans="1:12" ht="20" x14ac:dyDescent="0.2">
      <c r="A12" s="68">
        <v>2</v>
      </c>
      <c r="B12" s="69">
        <f>E9</f>
        <v>2000</v>
      </c>
      <c r="C12" s="59" t="s">
        <v>81</v>
      </c>
      <c r="D12" s="57" t="s">
        <v>79</v>
      </c>
      <c r="E12" s="70">
        <f>'IdleSmart v. APU'!C18</f>
        <v>0.93</v>
      </c>
      <c r="F12" s="71"/>
      <c r="G12" s="57" t="s">
        <v>79</v>
      </c>
      <c r="H12" s="60">
        <f>H9</f>
        <v>2.87</v>
      </c>
      <c r="I12" s="61" t="s">
        <v>84</v>
      </c>
      <c r="J12" s="62" t="s">
        <v>64</v>
      </c>
      <c r="K12" s="63">
        <f>B12*E12*H12</f>
        <v>5338.2</v>
      </c>
      <c r="L12" s="54" t="s">
        <v>66</v>
      </c>
    </row>
    <row r="13" spans="1:12" x14ac:dyDescent="0.15">
      <c r="A13" s="64"/>
      <c r="B13" s="72"/>
      <c r="C13" s="54"/>
      <c r="D13" s="65"/>
      <c r="E13" s="51" t="s">
        <v>109</v>
      </c>
      <c r="F13" s="59"/>
      <c r="G13" s="65"/>
      <c r="J13" s="66"/>
    </row>
    <row r="14" spans="1:12" x14ac:dyDescent="0.15">
      <c r="A14" s="64"/>
      <c r="B14" s="73" t="s">
        <v>76</v>
      </c>
      <c r="C14" s="54"/>
      <c r="D14" s="65"/>
      <c r="E14" s="51" t="s">
        <v>110</v>
      </c>
      <c r="F14" s="59"/>
      <c r="G14" s="201" t="s">
        <v>70</v>
      </c>
      <c r="H14" s="189"/>
      <c r="I14" s="189"/>
      <c r="J14" s="66"/>
      <c r="K14" s="54" t="s">
        <v>72</v>
      </c>
    </row>
    <row r="15" spans="1:12" ht="20" x14ac:dyDescent="0.2">
      <c r="A15" s="68">
        <v>3</v>
      </c>
      <c r="B15" s="72">
        <f>$B$9</f>
        <v>1</v>
      </c>
      <c r="C15" s="54" t="str">
        <f>$C$9</f>
        <v>gallons/hour</v>
      </c>
      <c r="D15" s="57" t="s">
        <v>79</v>
      </c>
      <c r="E15" s="74">
        <f>E9*E12</f>
        <v>1860</v>
      </c>
      <c r="F15" s="59" t="s">
        <v>81</v>
      </c>
      <c r="G15" s="57" t="s">
        <v>79</v>
      </c>
      <c r="H15" s="75">
        <f>'IdleSmart v. APU'!C9</f>
        <v>7</v>
      </c>
      <c r="I15" s="76" t="s">
        <v>83</v>
      </c>
      <c r="J15" s="62" t="s">
        <v>64</v>
      </c>
      <c r="K15" s="77">
        <f>B15*E15*H15</f>
        <v>13020</v>
      </c>
      <c r="L15" s="54" t="s">
        <v>66</v>
      </c>
    </row>
    <row r="16" spans="1:12" ht="11.25" customHeight="1" x14ac:dyDescent="0.15">
      <c r="B16" s="51" t="s">
        <v>85</v>
      </c>
      <c r="C16" s="78"/>
      <c r="D16" s="65"/>
      <c r="E16" s="197" t="s">
        <v>67</v>
      </c>
      <c r="G16" s="53"/>
      <c r="H16" s="53"/>
      <c r="I16" s="79"/>
      <c r="J16" s="66"/>
      <c r="K16" s="80" t="s">
        <v>88</v>
      </c>
    </row>
    <row r="17" spans="1:12" ht="11.25" customHeight="1" x14ac:dyDescent="0.15">
      <c r="B17" s="52" t="s">
        <v>86</v>
      </c>
      <c r="C17" s="78"/>
      <c r="D17" s="65"/>
      <c r="E17" s="206"/>
      <c r="G17" s="53"/>
      <c r="H17" s="53"/>
      <c r="I17" s="53"/>
      <c r="J17" s="66"/>
      <c r="K17" s="80" t="s">
        <v>89</v>
      </c>
    </row>
    <row r="18" spans="1:12" ht="20" x14ac:dyDescent="0.2">
      <c r="A18" s="55">
        <v>4</v>
      </c>
      <c r="B18" s="81">
        <f>'IdleSmart v. APU'!C10</f>
        <v>350</v>
      </c>
      <c r="C18" s="82" t="s">
        <v>87</v>
      </c>
      <c r="D18" s="83" t="s">
        <v>65</v>
      </c>
      <c r="E18" s="58">
        <f>'IdleSmart v. APU'!C11</f>
        <v>30000</v>
      </c>
      <c r="F18" s="71" t="s">
        <v>68</v>
      </c>
      <c r="G18" s="84">
        <f>B18/E18</f>
        <v>1.1666666666666667E-2</v>
      </c>
      <c r="H18" s="59" t="s">
        <v>8</v>
      </c>
      <c r="I18" s="85" t="s">
        <v>63</v>
      </c>
      <c r="J18" s="86" t="s">
        <v>64</v>
      </c>
      <c r="K18" s="63">
        <f>G18*K15</f>
        <v>151.9</v>
      </c>
      <c r="L18" s="54" t="s">
        <v>90</v>
      </c>
    </row>
    <row r="19" spans="1:12" ht="12.75" customHeight="1" x14ac:dyDescent="0.2">
      <c r="B19" s="87" t="s">
        <v>85</v>
      </c>
      <c r="C19" s="88"/>
      <c r="D19" s="65"/>
      <c r="E19" s="51" t="s">
        <v>104</v>
      </c>
      <c r="F19" s="89"/>
      <c r="G19" s="53"/>
      <c r="H19" s="59"/>
      <c r="I19" s="53"/>
      <c r="J19" s="89"/>
    </row>
    <row r="20" spans="1:12" ht="11.25" customHeight="1" x14ac:dyDescent="0.2">
      <c r="B20" s="87" t="s">
        <v>5</v>
      </c>
      <c r="C20" s="88"/>
      <c r="D20" s="65"/>
      <c r="E20" s="51" t="s">
        <v>105</v>
      </c>
      <c r="F20" s="89"/>
      <c r="G20" s="53"/>
      <c r="H20" s="59"/>
      <c r="I20" s="53"/>
      <c r="J20" s="89"/>
      <c r="K20" s="67" t="s">
        <v>106</v>
      </c>
    </row>
    <row r="21" spans="1:12" ht="20" x14ac:dyDescent="0.2">
      <c r="A21" s="55">
        <v>5</v>
      </c>
      <c r="B21" s="90">
        <f>'IdleSmart v. APU'!C12</f>
        <v>17000</v>
      </c>
      <c r="C21" s="91" t="s">
        <v>91</v>
      </c>
      <c r="D21" s="83" t="s">
        <v>65</v>
      </c>
      <c r="E21" s="58">
        <f>'IdleSmart v. APU'!C13</f>
        <v>1000000</v>
      </c>
      <c r="F21" s="71" t="s">
        <v>68</v>
      </c>
      <c r="G21" s="92">
        <f>B21/E21</f>
        <v>1.7000000000000001E-2</v>
      </c>
      <c r="H21" s="59" t="s">
        <v>8</v>
      </c>
      <c r="I21" s="85" t="s">
        <v>63</v>
      </c>
      <c r="J21" s="86" t="s">
        <v>64</v>
      </c>
      <c r="K21" s="63">
        <f>G21*K15</f>
        <v>221.34</v>
      </c>
      <c r="L21" s="54" t="s">
        <v>90</v>
      </c>
    </row>
    <row r="22" spans="1:12" ht="14.25" customHeight="1" x14ac:dyDescent="0.2">
      <c r="B22" s="93"/>
      <c r="C22" s="94"/>
      <c r="F22" s="53"/>
      <c r="G22" s="53"/>
      <c r="H22" s="53"/>
      <c r="I22" s="53"/>
      <c r="J22" s="89"/>
      <c r="K22" s="95" t="s">
        <v>3</v>
      </c>
    </row>
    <row r="23" spans="1:12" ht="16" customHeight="1" thickBot="1" x14ac:dyDescent="0.25">
      <c r="B23" s="93"/>
      <c r="C23" s="94"/>
      <c r="F23" s="53"/>
      <c r="G23" s="53"/>
      <c r="H23" s="53"/>
      <c r="I23" s="53"/>
      <c r="J23" s="89"/>
      <c r="K23" s="95" t="s">
        <v>4</v>
      </c>
    </row>
    <row r="24" spans="1:12" ht="21" thickBot="1" x14ac:dyDescent="0.25">
      <c r="A24" s="55">
        <v>6</v>
      </c>
      <c r="B24" s="93"/>
      <c r="C24" s="96"/>
      <c r="F24" s="53"/>
      <c r="G24" s="53"/>
      <c r="H24" s="53"/>
      <c r="I24" s="53" t="s">
        <v>2</v>
      </c>
      <c r="J24" s="86" t="s">
        <v>64</v>
      </c>
      <c r="K24" s="97">
        <f>K12+K18+K21</f>
        <v>5711.44</v>
      </c>
      <c r="L24" s="98" t="s">
        <v>90</v>
      </c>
    </row>
    <row r="25" spans="1:12" ht="3.75" customHeight="1" x14ac:dyDescent="0.15">
      <c r="A25" s="46"/>
      <c r="B25" s="46"/>
      <c r="C25" s="99"/>
      <c r="D25" s="46"/>
      <c r="E25" s="46"/>
      <c r="F25" s="46"/>
      <c r="G25" s="46"/>
      <c r="H25" s="46"/>
      <c r="I25" s="46"/>
      <c r="J25" s="46"/>
      <c r="K25" s="186"/>
      <c r="L25" s="187"/>
    </row>
    <row r="26" spans="1:12" ht="18.75" customHeight="1" x14ac:dyDescent="0.2">
      <c r="A26" s="48" t="s">
        <v>27</v>
      </c>
      <c r="B26" s="100"/>
      <c r="C26" s="54"/>
    </row>
    <row r="27" spans="1:12" ht="12" customHeight="1" x14ac:dyDescent="0.15">
      <c r="A27" s="101" t="s">
        <v>107</v>
      </c>
      <c r="B27" s="102"/>
      <c r="C27" s="54"/>
    </row>
    <row r="28" spans="1:12" ht="5.25" customHeight="1" x14ac:dyDescent="0.15">
      <c r="B28" s="103"/>
      <c r="C28" s="87"/>
      <c r="D28" s="52"/>
      <c r="F28" s="52"/>
      <c r="H28" s="52"/>
      <c r="I28" s="52"/>
    </row>
    <row r="29" spans="1:12" ht="11.25" customHeight="1" x14ac:dyDescent="0.15">
      <c r="B29" s="195" t="s">
        <v>13</v>
      </c>
      <c r="C29" s="196"/>
      <c r="D29" s="53"/>
      <c r="E29" s="52" t="s">
        <v>95</v>
      </c>
      <c r="F29" s="53"/>
      <c r="G29" s="52" t="s">
        <v>96</v>
      </c>
      <c r="H29" s="53"/>
      <c r="I29" s="197" t="s">
        <v>111</v>
      </c>
      <c r="J29" s="189"/>
    </row>
    <row r="30" spans="1:12" ht="20" x14ac:dyDescent="0.2">
      <c r="A30" s="55">
        <v>7</v>
      </c>
      <c r="B30" s="104">
        <f>'IdleSmart v. APU'!C21</f>
        <v>0.2</v>
      </c>
      <c r="C30" s="105" t="s">
        <v>78</v>
      </c>
      <c r="D30" s="57" t="s">
        <v>79</v>
      </c>
      <c r="E30" s="106">
        <f>E15</f>
        <v>1860</v>
      </c>
      <c r="F30" s="57" t="s">
        <v>79</v>
      </c>
      <c r="G30" s="92">
        <f>H9</f>
        <v>2.87</v>
      </c>
      <c r="H30" s="107" t="s">
        <v>64</v>
      </c>
      <c r="I30" s="108">
        <f>B30*E30*G30</f>
        <v>1067.6400000000001</v>
      </c>
      <c r="J30" s="44" t="s">
        <v>90</v>
      </c>
    </row>
    <row r="31" spans="1:12" ht="11.25" customHeight="1" x14ac:dyDescent="0.15">
      <c r="B31" s="109"/>
      <c r="C31" s="110"/>
      <c r="D31" s="65"/>
      <c r="F31" s="65"/>
      <c r="K31" s="111" t="s">
        <v>100</v>
      </c>
    </row>
    <row r="32" spans="1:12" ht="12" customHeight="1" x14ac:dyDescent="0.15">
      <c r="B32" s="109"/>
      <c r="C32" s="110"/>
      <c r="D32" s="65"/>
      <c r="E32" s="198" t="s">
        <v>97</v>
      </c>
      <c r="F32" s="194"/>
      <c r="G32" s="53"/>
      <c r="H32" s="53"/>
      <c r="I32" s="52" t="s">
        <v>99</v>
      </c>
      <c r="J32" s="53"/>
      <c r="K32" s="111" t="s">
        <v>22</v>
      </c>
    </row>
    <row r="33" spans="1:12" ht="20" x14ac:dyDescent="0.2">
      <c r="A33" s="55">
        <v>8</v>
      </c>
      <c r="B33" s="112">
        <f>'IdleSmart v. APU'!C19</f>
        <v>0.01</v>
      </c>
      <c r="C33" s="113">
        <f>'IdleSmart v. APU'!C8</f>
        <v>120000</v>
      </c>
      <c r="D33" s="114"/>
      <c r="E33" s="90">
        <f>C33*B33</f>
        <v>1200</v>
      </c>
      <c r="F33" s="66" t="s">
        <v>90</v>
      </c>
      <c r="G33" s="53"/>
      <c r="H33" s="115" t="s">
        <v>98</v>
      </c>
      <c r="I33" s="116">
        <f>I30</f>
        <v>1067.6400000000001</v>
      </c>
      <c r="J33" s="86" t="s">
        <v>64</v>
      </c>
      <c r="K33" s="117">
        <f>I30+E33</f>
        <v>2267.6400000000003</v>
      </c>
      <c r="L33" s="44" t="s">
        <v>90</v>
      </c>
    </row>
    <row r="34" spans="1:12" ht="11.25" customHeight="1" x14ac:dyDescent="0.2">
      <c r="B34" s="118">
        <f>'IdleSmart v. APU'!C20</f>
        <v>1.4999999999999999E-2</v>
      </c>
      <c r="C34" s="113">
        <f>'IdleSmart v. APU'!C8</f>
        <v>120000</v>
      </c>
      <c r="D34" s="119"/>
      <c r="E34" s="90">
        <f>C34*B34</f>
        <v>1800</v>
      </c>
      <c r="F34" s="65"/>
      <c r="G34" s="52"/>
      <c r="H34" s="120"/>
      <c r="I34" s="52" t="s">
        <v>115</v>
      </c>
      <c r="J34" s="121"/>
      <c r="K34" s="111"/>
    </row>
    <row r="35" spans="1:12" ht="13.5" customHeight="1" thickBot="1" x14ac:dyDescent="0.25">
      <c r="B35" s="199" t="s">
        <v>15</v>
      </c>
      <c r="C35" s="200"/>
      <c r="D35" s="119"/>
      <c r="E35" s="201" t="s">
        <v>14</v>
      </c>
      <c r="F35" s="200"/>
      <c r="G35" s="202" t="s">
        <v>17</v>
      </c>
      <c r="H35" s="203"/>
      <c r="I35" s="52" t="s">
        <v>116</v>
      </c>
      <c r="J35" s="121"/>
      <c r="K35" s="204" t="s">
        <v>16</v>
      </c>
      <c r="L35" s="205"/>
    </row>
    <row r="36" spans="1:12" ht="21" thickBot="1" x14ac:dyDescent="0.25">
      <c r="A36" s="55">
        <v>9</v>
      </c>
      <c r="B36" s="122">
        <v>0</v>
      </c>
      <c r="C36" s="123" t="s">
        <v>23</v>
      </c>
      <c r="D36" s="57" t="s">
        <v>79</v>
      </c>
      <c r="E36" s="75">
        <v>0</v>
      </c>
      <c r="F36" s="71" t="s">
        <v>69</v>
      </c>
      <c r="G36" s="117">
        <f>B36*E36</f>
        <v>0</v>
      </c>
      <c r="H36" s="115" t="s">
        <v>98</v>
      </c>
      <c r="I36" s="116">
        <f>K33</f>
        <v>2267.6400000000003</v>
      </c>
      <c r="J36" s="86" t="s">
        <v>64</v>
      </c>
      <c r="K36" s="124">
        <f>K33+G36</f>
        <v>2267.6400000000003</v>
      </c>
      <c r="L36" s="125" t="s">
        <v>90</v>
      </c>
    </row>
    <row r="37" spans="1:12" ht="4.5" customHeight="1" x14ac:dyDescent="0.15">
      <c r="A37" s="46"/>
      <c r="B37" s="47"/>
      <c r="C37" s="47"/>
      <c r="D37" s="126"/>
      <c r="E37" s="46"/>
      <c r="F37" s="127"/>
      <c r="G37" s="46"/>
      <c r="H37" s="46"/>
      <c r="I37" s="46"/>
      <c r="J37" s="127"/>
      <c r="K37" s="186"/>
      <c r="L37" s="187"/>
    </row>
    <row r="38" spans="1:12" ht="18.75" customHeight="1" x14ac:dyDescent="0.2">
      <c r="A38" s="128" t="s">
        <v>21</v>
      </c>
      <c r="B38" s="112"/>
      <c r="C38" s="112"/>
      <c r="D38" s="129"/>
      <c r="F38" s="65"/>
      <c r="J38" s="65"/>
    </row>
    <row r="39" spans="1:12" ht="15.75" customHeight="1" x14ac:dyDescent="0.2">
      <c r="B39" s="112"/>
      <c r="C39" s="130"/>
      <c r="D39" s="129"/>
      <c r="E39" s="54"/>
      <c r="F39" s="65"/>
      <c r="G39" s="95" t="s">
        <v>117</v>
      </c>
      <c r="J39" s="65"/>
      <c r="K39" s="95" t="s">
        <v>119</v>
      </c>
    </row>
    <row r="40" spans="1:12" ht="12.75" customHeight="1" thickBot="1" x14ac:dyDescent="0.2">
      <c r="B40" s="112"/>
      <c r="C40" s="130"/>
      <c r="D40" s="129"/>
      <c r="E40" s="188" t="s">
        <v>19</v>
      </c>
      <c r="F40" s="189"/>
      <c r="G40" s="54" t="s">
        <v>108</v>
      </c>
      <c r="J40" s="65"/>
    </row>
    <row r="41" spans="1:12" ht="21" thickBot="1" x14ac:dyDescent="0.25">
      <c r="A41" s="55">
        <v>10</v>
      </c>
      <c r="B41" s="112"/>
      <c r="C41" s="112"/>
      <c r="D41" s="129"/>
      <c r="E41" s="131">
        <f>'IdleSmart v. APU'!C16+'IdleSmart v. APU'!C17</f>
        <v>11250</v>
      </c>
      <c r="F41" s="83" t="s">
        <v>65</v>
      </c>
      <c r="G41" s="97">
        <f>K24-K36</f>
        <v>3443.7999999999993</v>
      </c>
      <c r="H41" s="98" t="s">
        <v>118</v>
      </c>
      <c r="J41" s="62" t="s">
        <v>64</v>
      </c>
      <c r="K41" s="132">
        <f>E41/G41</f>
        <v>3.2667402288170053</v>
      </c>
      <c r="L41" s="98" t="s">
        <v>6</v>
      </c>
    </row>
    <row r="42" spans="1:12" x14ac:dyDescent="0.15">
      <c r="B42" s="133"/>
      <c r="C42" s="134"/>
      <c r="D42" s="112"/>
    </row>
    <row r="43" spans="1:12" x14ac:dyDescent="0.15">
      <c r="B43" s="190" t="s">
        <v>1</v>
      </c>
      <c r="C43" s="191"/>
      <c r="D43" s="191"/>
      <c r="E43" s="191"/>
    </row>
    <row r="44" spans="1:12" x14ac:dyDescent="0.15">
      <c r="B44" s="135"/>
      <c r="C44" s="136" t="s">
        <v>40</v>
      </c>
      <c r="D44" s="136"/>
      <c r="E44" s="137"/>
    </row>
    <row r="45" spans="1:12" x14ac:dyDescent="0.15">
      <c r="B45" s="77" t="s">
        <v>41</v>
      </c>
      <c r="C45" s="138" t="s">
        <v>42</v>
      </c>
      <c r="D45" s="139" t="s">
        <v>43</v>
      </c>
      <c r="E45" s="138" t="s">
        <v>73</v>
      </c>
    </row>
    <row r="46" spans="1:12" x14ac:dyDescent="0.15">
      <c r="B46" s="140">
        <v>800</v>
      </c>
      <c r="C46" s="141">
        <v>0.64</v>
      </c>
      <c r="D46" s="142">
        <v>0.7</v>
      </c>
      <c r="E46" s="141">
        <v>0.76</v>
      </c>
    </row>
    <row r="47" spans="1:12" x14ac:dyDescent="0.15">
      <c r="B47" s="143">
        <v>900</v>
      </c>
      <c r="C47" s="144">
        <v>0.73</v>
      </c>
      <c r="D47" s="142">
        <v>0.79</v>
      </c>
      <c r="E47" s="144">
        <v>0.85</v>
      </c>
    </row>
    <row r="48" spans="1:12" x14ac:dyDescent="0.15">
      <c r="B48" s="143">
        <v>1000</v>
      </c>
      <c r="C48" s="144">
        <v>0.81</v>
      </c>
      <c r="D48" s="142">
        <v>0.87</v>
      </c>
      <c r="E48" s="144">
        <v>0.94</v>
      </c>
    </row>
    <row r="49" spans="2:5" x14ac:dyDescent="0.15">
      <c r="B49" s="143">
        <v>1100</v>
      </c>
      <c r="C49" s="144">
        <v>0.92</v>
      </c>
      <c r="D49" s="142">
        <v>0.98</v>
      </c>
      <c r="E49" s="144">
        <v>1.05</v>
      </c>
    </row>
    <row r="50" spans="2:5" x14ac:dyDescent="0.15">
      <c r="B50" s="145">
        <v>1200</v>
      </c>
      <c r="C50" s="146">
        <v>1.03</v>
      </c>
      <c r="D50" s="147">
        <v>1.0900000000000001</v>
      </c>
      <c r="E50" s="146">
        <v>1.1499999999999999</v>
      </c>
    </row>
    <row r="51" spans="2:5" ht="16.5" customHeight="1" x14ac:dyDescent="0.15">
      <c r="B51" s="192" t="s">
        <v>120</v>
      </c>
      <c r="C51" s="193"/>
      <c r="D51" s="193"/>
      <c r="E51" s="193"/>
    </row>
    <row r="52" spans="2:5" x14ac:dyDescent="0.15">
      <c r="B52" s="189"/>
      <c r="C52" s="189"/>
      <c r="D52" s="189"/>
      <c r="E52" s="189"/>
    </row>
    <row r="53" spans="2:5" ht="12.75" customHeight="1" x14ac:dyDescent="0.15">
      <c r="B53" s="189"/>
      <c r="C53" s="189"/>
      <c r="D53" s="189"/>
      <c r="E53" s="189"/>
    </row>
    <row r="54" spans="2:5" ht="10.5" customHeight="1" x14ac:dyDescent="0.15">
      <c r="B54" s="194"/>
      <c r="C54" s="194"/>
      <c r="D54" s="194"/>
      <c r="E54" s="194"/>
    </row>
  </sheetData>
  <mergeCells count="18">
    <mergeCell ref="E16:E17"/>
    <mergeCell ref="A3:E3"/>
    <mergeCell ref="K5:L5"/>
    <mergeCell ref="G8:I8"/>
    <mergeCell ref="G11:I11"/>
    <mergeCell ref="G14:I14"/>
    <mergeCell ref="K37:L37"/>
    <mergeCell ref="E40:F40"/>
    <mergeCell ref="B43:E43"/>
    <mergeCell ref="B51:E54"/>
    <mergeCell ref="K25:L25"/>
    <mergeCell ref="B29:C29"/>
    <mergeCell ref="I29:J29"/>
    <mergeCell ref="E32:F32"/>
    <mergeCell ref="B35:C35"/>
    <mergeCell ref="E35:F35"/>
    <mergeCell ref="G35:H35"/>
    <mergeCell ref="K35:L35"/>
  </mergeCells>
  <phoneticPr fontId="30" type="noConversion"/>
  <pageMargins left="0.5" right="0.5" top="1" bottom="0.5" header="0.5" footer="0.5"/>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view="pageLayout" workbookViewId="0"/>
  </sheetViews>
  <sheetFormatPr baseColWidth="10" defaultColWidth="8.83203125" defaultRowHeight="13" x14ac:dyDescent="0.15"/>
  <cols>
    <col min="1" max="256" width="11.5" customWidth="1"/>
  </cols>
  <sheetData/>
  <phoneticPr fontId="30"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IdleSmart v. APU</vt:lpstr>
      <vt:lpstr>Sheet1</vt:lpstr>
      <vt:lpstr>Sheet2</vt:lpstr>
      <vt:lpstr>Sheet3</vt:lpstr>
      <vt:lpstr>Sheet4</vt:lpstr>
      <vt:lpstr>Sheet5</vt:lpstr>
      <vt:lpstr>Sheet6</vt:lpstr>
      <vt:lpstr>Sheet7</vt:lpstr>
      <vt:lpstr>Sheet8</vt:lpstr>
      <vt:lpstr>Sheet9</vt:lpstr>
      <vt:lpstr>IdleSmart</vt:lpstr>
      <vt:lpstr>APU (Diesel5)</vt:lpstr>
      <vt:lpstr>'IdleSmart v. APU'!Print_Area</vt:lpstr>
    </vt:vector>
  </TitlesOfParts>
  <Company>anl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lgaines</dc:creator>
  <cp:lastModifiedBy>Idle Smart</cp:lastModifiedBy>
  <cp:lastPrinted>2015-06-26T18:30:39Z</cp:lastPrinted>
  <dcterms:created xsi:type="dcterms:W3CDTF">2006-10-05T14:59:32Z</dcterms:created>
  <dcterms:modified xsi:type="dcterms:W3CDTF">2021-04-14T17:38:09Z</dcterms:modified>
</cp:coreProperties>
</file>